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905"/>
  <workbookPr autoCompressPictures="0"/>
  <bookViews>
    <workbookView xWindow="0" yWindow="0" windowWidth="25520" windowHeight="15540" activeTab="2"/>
  </bookViews>
  <sheets>
    <sheet name="İşletmenin Gelecek Projesiyonu" sheetId="4" r:id="rId1"/>
    <sheet name="6. Finansal Plan" sheetId="1" r:id="rId2"/>
    <sheet name="Üretim-Satış Hedefleri" sheetId="3" r:id="rId3"/>
    <sheet name="Kuruluş Dönemi Masrafları" sheetId="2" r:id="rId4"/>
  </sheets>
  <definedNames>
    <definedName name="_Toc434653449" localSheetId="3">'Kuruluş Dönemi Masrafları'!$B$4</definedName>
    <definedName name="_Toc434653450" localSheetId="3">'Kuruluş Dönemi Masrafları'!$C$4</definedName>
    <definedName name="_Toc434653451" localSheetId="3">'Kuruluş Dönemi Masrafları'!#REF!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5" i="3" l="1"/>
  <c r="Q5" i="3"/>
  <c r="P6" i="3"/>
  <c r="Q6" i="3"/>
  <c r="P7" i="3"/>
  <c r="Q7" i="3"/>
  <c r="P8" i="3"/>
  <c r="Q8" i="3"/>
  <c r="P9" i="3"/>
  <c r="Q9" i="3"/>
  <c r="P10" i="3"/>
  <c r="Q10" i="3"/>
  <c r="P11" i="3"/>
  <c r="Q11" i="3"/>
  <c r="P12" i="3"/>
  <c r="Q12" i="3"/>
  <c r="P13" i="3"/>
  <c r="Q13" i="3"/>
  <c r="Q16" i="3"/>
  <c r="Q15" i="3"/>
  <c r="Q14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Q31" i="3"/>
  <c r="Q30" i="3"/>
  <c r="D31" i="3"/>
  <c r="D48" i="3"/>
  <c r="E31" i="3"/>
  <c r="E48" i="3"/>
  <c r="F31" i="3"/>
  <c r="F48" i="3"/>
  <c r="G31" i="3"/>
  <c r="G48" i="3"/>
  <c r="H31" i="3"/>
  <c r="H48" i="3"/>
  <c r="I31" i="3"/>
  <c r="I48" i="3"/>
  <c r="J31" i="3"/>
  <c r="J48" i="3"/>
  <c r="K31" i="3"/>
  <c r="K48" i="3"/>
  <c r="L31" i="3"/>
  <c r="L48" i="3"/>
  <c r="M31" i="3"/>
  <c r="M48" i="3"/>
  <c r="N31" i="3"/>
  <c r="N48" i="3"/>
  <c r="O31" i="3"/>
  <c r="O48" i="3"/>
  <c r="P48" i="3"/>
  <c r="Q48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Q45" i="3"/>
  <c r="Q44" i="3"/>
  <c r="Q43" i="3"/>
  <c r="Q42" i="3"/>
  <c r="Q41" i="3"/>
  <c r="Q40" i="3"/>
  <c r="Q39" i="3"/>
  <c r="D36" i="3"/>
  <c r="D38" i="3"/>
  <c r="E36" i="3"/>
  <c r="E38" i="3"/>
  <c r="F36" i="3"/>
  <c r="F38" i="3"/>
  <c r="G36" i="3"/>
  <c r="G38" i="3"/>
  <c r="H36" i="3"/>
  <c r="H38" i="3"/>
  <c r="I36" i="3"/>
  <c r="I38" i="3"/>
  <c r="J36" i="3"/>
  <c r="J38" i="3"/>
  <c r="K36" i="3"/>
  <c r="K38" i="3"/>
  <c r="L36" i="3"/>
  <c r="L38" i="3"/>
  <c r="M36" i="3"/>
  <c r="M38" i="3"/>
  <c r="N36" i="3"/>
  <c r="N38" i="3"/>
  <c r="O36" i="3"/>
  <c r="O38" i="3"/>
  <c r="P38" i="3"/>
  <c r="Q38" i="3"/>
  <c r="Q37" i="3"/>
  <c r="P36" i="3"/>
  <c r="Q36" i="3"/>
  <c r="D61" i="3"/>
  <c r="E61" i="3"/>
  <c r="F61" i="3"/>
  <c r="Q49" i="3"/>
  <c r="E54" i="3"/>
  <c r="F54" i="3"/>
  <c r="G54" i="3"/>
  <c r="H54" i="3"/>
  <c r="I54" i="3"/>
  <c r="J54" i="3"/>
  <c r="K54" i="3"/>
  <c r="L54" i="3"/>
  <c r="M54" i="3"/>
  <c r="N54" i="3"/>
  <c r="O54" i="3"/>
  <c r="D54" i="3"/>
  <c r="P54" i="3"/>
  <c r="Q54" i="3"/>
  <c r="E49" i="3"/>
  <c r="E55" i="3"/>
  <c r="F49" i="3"/>
  <c r="F55" i="3"/>
  <c r="G49" i="3"/>
  <c r="G55" i="3"/>
  <c r="H49" i="3"/>
  <c r="H55" i="3"/>
  <c r="I49" i="3"/>
  <c r="I55" i="3"/>
  <c r="J49" i="3"/>
  <c r="J55" i="3"/>
  <c r="K49" i="3"/>
  <c r="K55" i="3"/>
  <c r="L49" i="3"/>
  <c r="L55" i="3"/>
  <c r="M49" i="3"/>
  <c r="M55" i="3"/>
  <c r="N49" i="3"/>
  <c r="N55" i="3"/>
  <c r="O49" i="3"/>
  <c r="O55" i="3"/>
  <c r="D49" i="3"/>
  <c r="D55" i="3"/>
  <c r="P55" i="3"/>
  <c r="Q55" i="3"/>
  <c r="Q56" i="3"/>
  <c r="D30" i="3"/>
  <c r="D42" i="3"/>
  <c r="G91" i="3"/>
  <c r="D90" i="3"/>
  <c r="G95" i="3"/>
  <c r="D91" i="3"/>
  <c r="D92" i="3"/>
  <c r="D95" i="3"/>
  <c r="D96" i="3"/>
  <c r="D97" i="3"/>
  <c r="P14" i="3"/>
  <c r="P15" i="3"/>
  <c r="H72" i="3"/>
  <c r="B77" i="3"/>
  <c r="B92" i="3"/>
  <c r="B78" i="3"/>
  <c r="B93" i="3"/>
  <c r="B79" i="3"/>
  <c r="B94" i="3"/>
  <c r="B80" i="3"/>
  <c r="B95" i="3"/>
  <c r="B81" i="3"/>
  <c r="B96" i="3"/>
  <c r="B82" i="3"/>
  <c r="B97" i="3"/>
  <c r="B83" i="3"/>
  <c r="B98" i="3"/>
  <c r="E30" i="3"/>
  <c r="F30" i="3"/>
  <c r="G30" i="3"/>
  <c r="H30" i="3"/>
  <c r="I30" i="3"/>
  <c r="J30" i="3"/>
  <c r="K30" i="3"/>
  <c r="L30" i="3"/>
  <c r="M30" i="3"/>
  <c r="N30" i="3"/>
  <c r="O30" i="3"/>
  <c r="B76" i="3"/>
  <c r="B91" i="3"/>
  <c r="B75" i="3"/>
  <c r="B90" i="3"/>
  <c r="B63" i="3"/>
  <c r="B64" i="3"/>
  <c r="B65" i="3"/>
  <c r="B66" i="3"/>
  <c r="B67" i="3"/>
  <c r="B68" i="3"/>
  <c r="B69" i="3"/>
  <c r="B62" i="3"/>
  <c r="B61" i="3"/>
  <c r="B23" i="3"/>
  <c r="B26" i="3"/>
  <c r="B24" i="3"/>
  <c r="B25" i="3"/>
  <c r="B27" i="3"/>
  <c r="B28" i="3"/>
  <c r="B29" i="3"/>
  <c r="B30" i="3"/>
  <c r="B22" i="3"/>
  <c r="B21" i="3"/>
  <c r="E73" i="1"/>
  <c r="P44" i="3"/>
  <c r="C69" i="1"/>
  <c r="E69" i="1"/>
  <c r="G69" i="1"/>
  <c r="P45" i="3"/>
  <c r="C70" i="1"/>
  <c r="E70" i="1"/>
  <c r="G70" i="1"/>
  <c r="P43" i="3"/>
  <c r="C68" i="1"/>
  <c r="E68" i="1"/>
  <c r="G68" i="1"/>
  <c r="P39" i="3"/>
  <c r="C64" i="1"/>
  <c r="C106" i="1"/>
  <c r="E106" i="1"/>
  <c r="P40" i="3"/>
  <c r="C65" i="1"/>
  <c r="F65" i="1"/>
  <c r="P41" i="3"/>
  <c r="C66" i="1"/>
  <c r="F66" i="1"/>
  <c r="P37" i="3"/>
  <c r="C62" i="1"/>
  <c r="C104" i="1"/>
  <c r="E104" i="1"/>
  <c r="E42" i="3"/>
  <c r="F42" i="3"/>
  <c r="G42" i="3"/>
  <c r="H42" i="3"/>
  <c r="I42" i="3"/>
  <c r="J42" i="3"/>
  <c r="K42" i="3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D17" i="2"/>
  <c r="C16" i="1"/>
  <c r="F80" i="1"/>
  <c r="F79" i="1"/>
  <c r="F81" i="1"/>
  <c r="C67" i="1"/>
  <c r="E51" i="1"/>
  <c r="E52" i="1"/>
  <c r="B86" i="1"/>
  <c r="B105" i="1"/>
  <c r="B106" i="1"/>
  <c r="B107" i="1"/>
  <c r="B108" i="1"/>
  <c r="B109" i="1"/>
  <c r="B110" i="1"/>
  <c r="B111" i="1"/>
  <c r="B112" i="1"/>
  <c r="B113" i="1"/>
  <c r="B114" i="1"/>
  <c r="B115" i="1"/>
  <c r="B104" i="1"/>
  <c r="B103" i="1"/>
  <c r="B88" i="1"/>
  <c r="B89" i="1"/>
  <c r="B90" i="1"/>
  <c r="B91" i="1"/>
  <c r="B92" i="1"/>
  <c r="B93" i="1"/>
  <c r="B94" i="1"/>
  <c r="B95" i="1"/>
  <c r="B96" i="1"/>
  <c r="B97" i="1"/>
  <c r="B98" i="1"/>
  <c r="B87" i="1"/>
  <c r="C29" i="4"/>
  <c r="D29" i="4"/>
  <c r="B29" i="4"/>
  <c r="D31" i="4"/>
  <c r="B31" i="4"/>
  <c r="A31" i="4"/>
  <c r="C81" i="1"/>
  <c r="D81" i="1"/>
  <c r="D23" i="4"/>
  <c r="E61" i="1"/>
  <c r="E62" i="1"/>
  <c r="E63" i="1"/>
  <c r="E64" i="1"/>
  <c r="E65" i="1"/>
  <c r="G65" i="1"/>
  <c r="E66" i="1"/>
  <c r="E67" i="1"/>
  <c r="E71" i="1"/>
  <c r="E72" i="1"/>
  <c r="C138" i="1"/>
  <c r="D138" i="1"/>
  <c r="E138" i="1"/>
  <c r="F138" i="1"/>
  <c r="G138" i="1"/>
  <c r="D66" i="3"/>
  <c r="E66" i="3"/>
  <c r="F66" i="3"/>
  <c r="G66" i="3"/>
  <c r="H66" i="3"/>
  <c r="F70" i="1"/>
  <c r="C87" i="1"/>
  <c r="D87" i="1"/>
  <c r="E87" i="1"/>
  <c r="F87" i="1"/>
  <c r="G87" i="1"/>
  <c r="E53" i="1"/>
  <c r="E54" i="1"/>
  <c r="E55" i="1"/>
  <c r="F67" i="1"/>
  <c r="C92" i="1"/>
  <c r="D92" i="1"/>
  <c r="E92" i="1"/>
  <c r="F92" i="1"/>
  <c r="G92" i="1"/>
  <c r="G67" i="1"/>
  <c r="C109" i="1"/>
  <c r="E109" i="1"/>
  <c r="G92" i="3"/>
  <c r="G62" i="1"/>
  <c r="F62" i="1"/>
  <c r="C110" i="1"/>
  <c r="E110" i="1"/>
  <c r="F68" i="1"/>
  <c r="C108" i="1"/>
  <c r="E108" i="1"/>
  <c r="G96" i="3"/>
  <c r="G90" i="3"/>
  <c r="C93" i="1"/>
  <c r="D93" i="1"/>
  <c r="E93" i="1"/>
  <c r="F93" i="1"/>
  <c r="G93" i="1"/>
  <c r="P30" i="3"/>
  <c r="G97" i="3"/>
  <c r="G94" i="3"/>
  <c r="N42" i="3"/>
  <c r="M42" i="3"/>
  <c r="L42" i="3"/>
  <c r="D63" i="3"/>
  <c r="E63" i="3"/>
  <c r="F63" i="3"/>
  <c r="G63" i="3"/>
  <c r="H63" i="3"/>
  <c r="C112" i="1"/>
  <c r="E112" i="1"/>
  <c r="C107" i="1"/>
  <c r="E107" i="1"/>
  <c r="C90" i="1"/>
  <c r="D90" i="1"/>
  <c r="E90" i="1"/>
  <c r="F90" i="1"/>
  <c r="G90" i="1"/>
  <c r="C95" i="1"/>
  <c r="D95" i="1"/>
  <c r="E95" i="1"/>
  <c r="F95" i="1"/>
  <c r="G95" i="1"/>
  <c r="C89" i="1"/>
  <c r="D89" i="1"/>
  <c r="E89" i="1"/>
  <c r="F89" i="1"/>
  <c r="G89" i="1"/>
  <c r="G64" i="1"/>
  <c r="C94" i="1"/>
  <c r="D94" i="1"/>
  <c r="E94" i="1"/>
  <c r="F94" i="1"/>
  <c r="G94" i="1"/>
  <c r="F69" i="1"/>
  <c r="G66" i="1"/>
  <c r="C91" i="1"/>
  <c r="D91" i="1"/>
  <c r="E91" i="1"/>
  <c r="F91" i="1"/>
  <c r="G91" i="1"/>
  <c r="C111" i="1"/>
  <c r="E111" i="1"/>
  <c r="F64" i="1"/>
  <c r="D65" i="3"/>
  <c r="E65" i="3"/>
  <c r="F65" i="3"/>
  <c r="G65" i="3"/>
  <c r="H65" i="3"/>
  <c r="D94" i="3"/>
  <c r="O42" i="3"/>
  <c r="D68" i="3"/>
  <c r="E68" i="3"/>
  <c r="F68" i="3"/>
  <c r="G68" i="3"/>
  <c r="H68" i="3"/>
  <c r="D67" i="3"/>
  <c r="E67" i="3"/>
  <c r="F67" i="3"/>
  <c r="G67" i="3"/>
  <c r="H67" i="3"/>
  <c r="D62" i="3"/>
  <c r="E62" i="3"/>
  <c r="F62" i="3"/>
  <c r="G62" i="3"/>
  <c r="H62" i="3"/>
  <c r="F53" i="1"/>
  <c r="B21" i="4"/>
  <c r="B23" i="4"/>
  <c r="C20" i="4"/>
  <c r="C23" i="4"/>
  <c r="C9" i="1"/>
  <c r="C150" i="1"/>
  <c r="D77" i="3"/>
  <c r="E77" i="3"/>
  <c r="F77" i="3"/>
  <c r="G77" i="3"/>
  <c r="H77" i="3"/>
  <c r="D76" i="3"/>
  <c r="E76" i="3"/>
  <c r="F76" i="3"/>
  <c r="G76" i="3"/>
  <c r="H76" i="3"/>
  <c r="E97" i="3"/>
  <c r="E90" i="3"/>
  <c r="E95" i="3"/>
  <c r="G98" i="3"/>
  <c r="D82" i="3"/>
  <c r="E82" i="3"/>
  <c r="F82" i="3"/>
  <c r="G82" i="3"/>
  <c r="H82" i="3"/>
  <c r="G93" i="3"/>
  <c r="D81" i="3"/>
  <c r="E81" i="3"/>
  <c r="F81" i="3"/>
  <c r="G81" i="3"/>
  <c r="H81" i="3"/>
  <c r="P42" i="3"/>
  <c r="E92" i="3"/>
  <c r="D75" i="3"/>
  <c r="E75" i="3"/>
  <c r="F75" i="3"/>
  <c r="E91" i="3"/>
  <c r="G61" i="3"/>
  <c r="C17" i="1"/>
  <c r="C19" i="1"/>
  <c r="C160" i="1"/>
  <c r="D150" i="1"/>
  <c r="C155" i="1"/>
  <c r="E98" i="3"/>
  <c r="G99" i="3"/>
  <c r="C164" i="1"/>
  <c r="D80" i="3"/>
  <c r="E80" i="3"/>
  <c r="F80" i="3"/>
  <c r="G80" i="3"/>
  <c r="H80" i="3"/>
  <c r="E96" i="3"/>
  <c r="D98" i="3"/>
  <c r="D69" i="3"/>
  <c r="H61" i="3"/>
  <c r="G75" i="3"/>
  <c r="C120" i="1"/>
  <c r="C134" i="1"/>
  <c r="E150" i="1"/>
  <c r="D155" i="1"/>
  <c r="C156" i="1"/>
  <c r="E93" i="3"/>
  <c r="D78" i="3"/>
  <c r="E78" i="3"/>
  <c r="F78" i="3"/>
  <c r="G78" i="3"/>
  <c r="H78" i="3"/>
  <c r="E69" i="3"/>
  <c r="D83" i="3"/>
  <c r="H75" i="3"/>
  <c r="C177" i="1"/>
  <c r="E155" i="1"/>
  <c r="F150" i="1"/>
  <c r="E83" i="3"/>
  <c r="F69" i="3"/>
  <c r="G150" i="1"/>
  <c r="G155" i="1"/>
  <c r="F155" i="1"/>
  <c r="F83" i="3"/>
  <c r="G69" i="3"/>
  <c r="H69" i="3"/>
  <c r="G83" i="3"/>
  <c r="H83" i="3"/>
  <c r="I16" i="3"/>
  <c r="F16" i="3"/>
  <c r="H16" i="3"/>
  <c r="G16" i="3"/>
  <c r="O16" i="3"/>
  <c r="N16" i="3"/>
  <c r="M16" i="3"/>
  <c r="L16" i="3"/>
  <c r="K16" i="3"/>
  <c r="J16" i="3"/>
  <c r="D16" i="3"/>
  <c r="E16" i="3"/>
  <c r="O56" i="3"/>
  <c r="L56" i="3"/>
  <c r="F56" i="3"/>
  <c r="D56" i="3"/>
  <c r="G56" i="3"/>
  <c r="N56" i="3"/>
  <c r="M56" i="3"/>
  <c r="K56" i="3"/>
  <c r="J56" i="3"/>
  <c r="I56" i="3"/>
  <c r="D93" i="3"/>
  <c r="D64" i="3"/>
  <c r="P16" i="3"/>
  <c r="H56" i="3"/>
  <c r="D99" i="3"/>
  <c r="F93" i="3"/>
  <c r="C72" i="1"/>
  <c r="C73" i="1"/>
  <c r="C71" i="1"/>
  <c r="E94" i="3"/>
  <c r="E99" i="3"/>
  <c r="C163" i="1"/>
  <c r="D79" i="3"/>
  <c r="P31" i="3"/>
  <c r="E64" i="3"/>
  <c r="D70" i="3"/>
  <c r="F64" i="3"/>
  <c r="E70" i="3"/>
  <c r="C63" i="1"/>
  <c r="C97" i="1"/>
  <c r="D97" i="1"/>
  <c r="E97" i="1"/>
  <c r="F97" i="1"/>
  <c r="G97" i="1"/>
  <c r="C114" i="1"/>
  <c r="E114" i="1"/>
  <c r="F72" i="1"/>
  <c r="G72" i="1"/>
  <c r="C96" i="1"/>
  <c r="D96" i="1"/>
  <c r="E96" i="1"/>
  <c r="F96" i="1"/>
  <c r="G96" i="1"/>
  <c r="C113" i="1"/>
  <c r="E113" i="1"/>
  <c r="F71" i="1"/>
  <c r="G71" i="1"/>
  <c r="E79" i="3"/>
  <c r="D84" i="3"/>
  <c r="F73" i="1"/>
  <c r="C115" i="1"/>
  <c r="E115" i="1"/>
  <c r="C98" i="1"/>
  <c r="D98" i="1"/>
  <c r="E98" i="1"/>
  <c r="F98" i="1"/>
  <c r="G98" i="1"/>
  <c r="G73" i="1"/>
  <c r="F98" i="3"/>
  <c r="F90" i="3"/>
  <c r="C165" i="1"/>
  <c r="F96" i="3"/>
  <c r="F92" i="3"/>
  <c r="F94" i="3"/>
  <c r="F95" i="3"/>
  <c r="F91" i="3"/>
  <c r="F97" i="3"/>
  <c r="E56" i="3"/>
  <c r="F63" i="1"/>
  <c r="C105" i="1"/>
  <c r="E105" i="1"/>
  <c r="C88" i="1"/>
  <c r="G63" i="1"/>
  <c r="F79" i="3"/>
  <c r="E84" i="3"/>
  <c r="C148" i="1"/>
  <c r="B5" i="4"/>
  <c r="F99" i="3"/>
  <c r="C61" i="1"/>
  <c r="P49" i="3"/>
  <c r="G64" i="3"/>
  <c r="F70" i="3"/>
  <c r="P56" i="3"/>
  <c r="C86" i="1"/>
  <c r="C74" i="1"/>
  <c r="F61" i="1"/>
  <c r="F74" i="1"/>
  <c r="C161" i="1"/>
  <c r="C103" i="1"/>
  <c r="G61" i="1"/>
  <c r="G74" i="1"/>
  <c r="C162" i="1"/>
  <c r="B12" i="4"/>
  <c r="D88" i="1"/>
  <c r="H64" i="3"/>
  <c r="H70" i="3"/>
  <c r="G70" i="3"/>
  <c r="C5" i="4"/>
  <c r="D148" i="1"/>
  <c r="G79" i="3"/>
  <c r="F84" i="3"/>
  <c r="E103" i="1"/>
  <c r="E116" i="1"/>
  <c r="C116" i="1"/>
  <c r="E88" i="1"/>
  <c r="C12" i="4"/>
  <c r="C166" i="1"/>
  <c r="C168" i="1"/>
  <c r="C167" i="1"/>
  <c r="C169" i="1"/>
  <c r="D5" i="4"/>
  <c r="E148" i="1"/>
  <c r="H79" i="3"/>
  <c r="H84" i="3"/>
  <c r="G148" i="1"/>
  <c r="G84" i="3"/>
  <c r="F148" i="1"/>
  <c r="C99" i="1"/>
  <c r="D86" i="1"/>
  <c r="B11" i="4"/>
  <c r="B13" i="4"/>
  <c r="B7" i="4"/>
  <c r="C7" i="4"/>
  <c r="C11" i="4"/>
  <c r="E86" i="1"/>
  <c r="D99" i="1"/>
  <c r="C178" i="1"/>
  <c r="C179" i="1"/>
  <c r="C185" i="1"/>
  <c r="C121" i="1"/>
  <c r="C122" i="1"/>
  <c r="C128" i="1"/>
  <c r="C135" i="1"/>
  <c r="C149" i="1"/>
  <c r="C152" i="1"/>
  <c r="D85" i="3"/>
  <c r="D86" i="3"/>
  <c r="C129" i="1"/>
  <c r="C10" i="4"/>
  <c r="C13" i="4"/>
  <c r="B8" i="4"/>
  <c r="B14" i="4"/>
  <c r="D12" i="4"/>
  <c r="F88" i="1"/>
  <c r="G88" i="1"/>
  <c r="C132" i="1"/>
  <c r="D11" i="4"/>
  <c r="D7" i="4"/>
  <c r="D8" i="4"/>
  <c r="E99" i="1"/>
  <c r="F86" i="1"/>
  <c r="D10" i="4"/>
  <c r="C8" i="4"/>
  <c r="C14" i="4"/>
  <c r="C153" i="1"/>
  <c r="C139" i="1"/>
  <c r="C140" i="1"/>
  <c r="D149" i="1"/>
  <c r="D152" i="1"/>
  <c r="E85" i="3"/>
  <c r="E86" i="3"/>
  <c r="D129" i="1"/>
  <c r="C141" i="1"/>
  <c r="D130" i="1"/>
  <c r="D132" i="1"/>
  <c r="C154" i="1"/>
  <c r="C157" i="1"/>
  <c r="F99" i="1"/>
  <c r="G86" i="1"/>
  <c r="G99" i="1"/>
  <c r="D153" i="1"/>
  <c r="D139" i="1"/>
  <c r="D140" i="1"/>
  <c r="D13" i="4"/>
  <c r="D14" i="4"/>
  <c r="E149" i="1"/>
  <c r="E152" i="1"/>
  <c r="F85" i="3"/>
  <c r="F86" i="3"/>
  <c r="E129" i="1"/>
  <c r="D141" i="1"/>
  <c r="E130" i="1"/>
  <c r="E132" i="1"/>
  <c r="D154" i="1"/>
  <c r="D157" i="1"/>
  <c r="E153" i="1"/>
  <c r="E139" i="1"/>
  <c r="E140" i="1"/>
  <c r="G149" i="1"/>
  <c r="G152" i="1"/>
  <c r="H85" i="3"/>
  <c r="H86" i="3"/>
  <c r="G129" i="1"/>
  <c r="F149" i="1"/>
  <c r="F152" i="1"/>
  <c r="G85" i="3"/>
  <c r="G86" i="3"/>
  <c r="F129" i="1"/>
  <c r="E141" i="1"/>
  <c r="F130" i="1"/>
  <c r="F132" i="1"/>
  <c r="E154" i="1"/>
  <c r="E157" i="1"/>
  <c r="F153" i="1"/>
  <c r="F139" i="1"/>
  <c r="F140" i="1"/>
  <c r="G153" i="1"/>
  <c r="G139" i="1"/>
  <c r="G140" i="1"/>
  <c r="F141" i="1"/>
  <c r="G130" i="1"/>
  <c r="G132" i="1"/>
  <c r="G141" i="1"/>
  <c r="G154" i="1"/>
  <c r="G157" i="1"/>
  <c r="F154" i="1"/>
  <c r="F157" i="1"/>
</calcChain>
</file>

<file path=xl/comments1.xml><?xml version="1.0" encoding="utf-8"?>
<comments xmlns="http://schemas.openxmlformats.org/spreadsheetml/2006/main">
  <authors>
    <author>user</author>
    <author>TUFAN   ATA TÜRKYILMAZ</author>
  </authors>
  <commentList>
    <comment ref="B2" authorId="0">
      <text>
        <r>
          <rPr>
            <b/>
            <u/>
            <sz val="9"/>
            <color indexed="81"/>
            <rFont val="Tahoma"/>
            <charset val="162"/>
          </rPr>
          <t>Tufan Ata TÜRKYILMAZ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  <r>
          <rPr>
            <sz val="9"/>
            <color indexed="81"/>
            <rFont val="Arial"/>
            <charset val="162"/>
          </rPr>
          <t>TABLOLARI DOLDURURKEN KIRMIZI İLE GÖSTERİLEN FORMÜLLÜ ALANLARI DEĞİŞTİRMEYİNİZ. 
BOŞ ALANLARI DOLDURDUĞUNUZDA KIRMIZI İŞARETLİ ALANLAR OTOMATİK OLARAK DOLACAKTIR.</t>
        </r>
      </text>
    </comment>
    <comment ref="B5" authorId="0">
      <text>
        <r>
          <rPr>
            <b/>
            <i/>
            <u/>
            <sz val="9"/>
            <color indexed="81"/>
            <rFont val="Tahoma"/>
            <charset val="162"/>
          </rPr>
          <t xml:space="preserve">TUFAN ATA TÜRKYILMAZ
</t>
        </r>
        <r>
          <rPr>
            <sz val="9"/>
            <color indexed="81"/>
            <rFont val="Tahoma"/>
            <family val="2"/>
            <charset val="162"/>
          </rPr>
          <t xml:space="preserve">
</t>
        </r>
        <r>
          <rPr>
            <sz val="9"/>
            <color indexed="81"/>
            <rFont val="Arial"/>
            <charset val="162"/>
          </rPr>
          <t xml:space="preserve">İŞLETMENİN AÇILIŞI YAPILIRKEN İHTİYAÇ DUYULAN TÜM HARCAMALAR YAZILACAKTIR. MAKİNE VE TEÇHİZAT GİDERLERİ İLE TOPLAM SABİT YATIRIM TUTARI AŞAĞIDAKİ TABLO DOLDURULDUĞUNDA OTOMATİK HESAPLANACAKTIR. </t>
        </r>
      </text>
    </comment>
    <comment ref="B6" authorId="0">
      <text>
        <r>
          <rPr>
            <b/>
            <sz val="9"/>
            <color indexed="81"/>
            <rFont val="Tahoma"/>
            <family val="2"/>
            <charset val="162"/>
          </rPr>
          <t>Tufan Ata TÜRKYILMAZ</t>
        </r>
        <r>
          <rPr>
            <sz val="9"/>
            <color indexed="81"/>
            <rFont val="Tahoma"/>
            <family val="2"/>
            <charset val="162"/>
          </rPr>
          <t xml:space="preserve">
TUTARLAR KDV DAH</t>
        </r>
        <r>
          <rPr>
            <sz val="9"/>
            <color indexed="81"/>
            <rFont val="Noteworthy Bold"/>
            <family val="2"/>
            <charset val="162"/>
          </rPr>
          <t>İ</t>
        </r>
        <r>
          <rPr>
            <sz val="9"/>
            <color indexed="81"/>
            <rFont val="Tahoma"/>
            <family val="2"/>
            <charset val="162"/>
          </rPr>
          <t xml:space="preserve">L YAZILACAKTIR. </t>
        </r>
      </text>
    </comment>
    <comment ref="B9" authorId="1">
      <text>
        <r>
          <rPr>
            <b/>
            <sz val="9"/>
            <color indexed="81"/>
            <rFont val="Calibri"/>
            <family val="2"/>
            <charset val="162"/>
          </rPr>
          <t>TUFAN   ATA TÜRKYILMAZ:</t>
        </r>
        <r>
          <rPr>
            <sz val="9"/>
            <color indexed="81"/>
            <rFont val="Calibri"/>
            <family val="2"/>
            <charset val="162"/>
          </rPr>
          <t xml:space="preserve">
Makine, Techizat, Yazılım ve Ofis Donanım Giderleri tablosu doldurulduğunda otomatik olarak güncellenecetir. 
</t>
        </r>
      </text>
    </comment>
    <comment ref="B16" authorId="1">
      <text>
        <r>
          <rPr>
            <b/>
            <sz val="9"/>
            <color indexed="81"/>
            <rFont val="Calibri"/>
            <family val="2"/>
            <charset val="162"/>
          </rPr>
          <t>TUFAN   ATA TÜRKYILMAZ:</t>
        </r>
        <r>
          <rPr>
            <sz val="9"/>
            <color indexed="81"/>
            <rFont val="Calibri"/>
            <family val="2"/>
            <charset val="162"/>
          </rPr>
          <t xml:space="preserve">
Kuruluş Dönemi Masrafları Sekmesi doldurulduğunda güncellenecektir. </t>
        </r>
      </text>
    </comment>
    <comment ref="B21" authorId="0">
      <text>
        <r>
          <rPr>
            <b/>
            <i/>
            <u/>
            <sz val="9"/>
            <color indexed="81"/>
            <rFont val="Tahoma"/>
            <charset val="162"/>
          </rPr>
          <t>TUFAN ATA TÜRKYILMAZ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  <r>
          <rPr>
            <sz val="9"/>
            <color indexed="81"/>
            <rFont val="Noteworthy Bold"/>
            <family val="2"/>
            <charset val="162"/>
          </rPr>
          <t>İŞ</t>
        </r>
        <r>
          <rPr>
            <sz val="9"/>
            <color indexed="81"/>
            <rFont val="Tahoma"/>
            <family val="2"/>
            <charset val="162"/>
          </rPr>
          <t>LETMEN</t>
        </r>
        <r>
          <rPr>
            <sz val="9"/>
            <color indexed="81"/>
            <rFont val="Noteworthy Bold"/>
            <family val="2"/>
            <charset val="162"/>
          </rPr>
          <t>İ</t>
        </r>
        <r>
          <rPr>
            <sz val="9"/>
            <color indexed="81"/>
            <rFont val="Tahoma"/>
            <family val="2"/>
            <charset val="162"/>
          </rPr>
          <t>Z</t>
        </r>
        <r>
          <rPr>
            <sz val="9"/>
            <color indexed="81"/>
            <rFont val="Noteworthy Bold"/>
            <family val="2"/>
            <charset val="162"/>
          </rPr>
          <t>İ</t>
        </r>
        <r>
          <rPr>
            <sz val="9"/>
            <color indexed="81"/>
            <rFont val="Tahoma"/>
            <family val="2"/>
            <charset val="162"/>
          </rPr>
          <t xml:space="preserve"> AÇARKEN ALDI</t>
        </r>
        <r>
          <rPr>
            <sz val="9"/>
            <color indexed="81"/>
            <rFont val="Noteworthy Bold"/>
            <family val="2"/>
            <charset val="162"/>
          </rPr>
          <t>Ğ</t>
        </r>
        <r>
          <rPr>
            <sz val="9"/>
            <color indexed="81"/>
            <rFont val="Tahoma"/>
            <family val="2"/>
            <charset val="162"/>
          </rPr>
          <t>INIZ VE ALMAYI PLANLADI</t>
        </r>
        <r>
          <rPr>
            <sz val="9"/>
            <color indexed="81"/>
            <rFont val="Noteworthy Bold"/>
            <family val="2"/>
            <charset val="162"/>
          </rPr>
          <t>Ğ</t>
        </r>
        <r>
          <rPr>
            <sz val="9"/>
            <color indexed="81"/>
            <rFont val="Tahoma"/>
            <family val="2"/>
            <charset val="162"/>
          </rPr>
          <t>INIZ TÜM MAK</t>
        </r>
        <r>
          <rPr>
            <sz val="9"/>
            <color indexed="81"/>
            <rFont val="Noteworthy Bold"/>
            <family val="2"/>
            <charset val="162"/>
          </rPr>
          <t>İ</t>
        </r>
        <r>
          <rPr>
            <sz val="9"/>
            <color indexed="81"/>
            <rFont val="Tahoma"/>
            <family val="2"/>
            <charset val="162"/>
          </rPr>
          <t>NE, TEÇH</t>
        </r>
        <r>
          <rPr>
            <sz val="9"/>
            <color indexed="81"/>
            <rFont val="Noteworthy Bold"/>
            <family val="2"/>
            <charset val="162"/>
          </rPr>
          <t>İ</t>
        </r>
        <r>
          <rPr>
            <sz val="9"/>
            <color indexed="81"/>
            <rFont val="Tahoma"/>
            <family val="2"/>
            <charset val="162"/>
          </rPr>
          <t>ZAT, YAZILIM VE OF</t>
        </r>
        <r>
          <rPr>
            <sz val="9"/>
            <color indexed="81"/>
            <rFont val="Noteworthy Bold"/>
            <family val="2"/>
            <charset val="162"/>
          </rPr>
          <t>İ</t>
        </r>
        <r>
          <rPr>
            <sz val="9"/>
            <color indexed="81"/>
            <rFont val="Tahoma"/>
            <family val="2"/>
            <charset val="162"/>
          </rPr>
          <t>S DONANIM G</t>
        </r>
        <r>
          <rPr>
            <sz val="9"/>
            <color indexed="81"/>
            <rFont val="Noteworthy Bold"/>
            <family val="2"/>
            <charset val="162"/>
          </rPr>
          <t>İ</t>
        </r>
        <r>
          <rPr>
            <sz val="9"/>
            <color indexed="81"/>
            <rFont val="Tahoma"/>
            <family val="2"/>
            <charset val="162"/>
          </rPr>
          <t>DERLER</t>
        </r>
        <r>
          <rPr>
            <sz val="9"/>
            <color indexed="81"/>
            <rFont val="Noteworthy Bold"/>
            <family val="2"/>
            <charset val="162"/>
          </rPr>
          <t>İ</t>
        </r>
        <r>
          <rPr>
            <sz val="9"/>
            <color indexed="81"/>
            <rFont val="Tahoma"/>
            <family val="2"/>
            <charset val="162"/>
          </rPr>
          <t>N</t>
        </r>
        <r>
          <rPr>
            <sz val="9"/>
            <color indexed="81"/>
            <rFont val="Noteworthy Bold"/>
            <family val="2"/>
            <charset val="162"/>
          </rPr>
          <t>İ</t>
        </r>
        <r>
          <rPr>
            <sz val="9"/>
            <color indexed="81"/>
            <rFont val="Tahoma"/>
            <family val="2"/>
            <charset val="162"/>
          </rPr>
          <t>N ADLARI, M</t>
        </r>
        <r>
          <rPr>
            <sz val="9"/>
            <color indexed="81"/>
            <rFont val="Noteworthy Bold"/>
            <family val="2"/>
            <charset val="162"/>
          </rPr>
          <t>İ</t>
        </r>
        <r>
          <rPr>
            <sz val="9"/>
            <color indexed="81"/>
            <rFont val="Tahoma"/>
            <family val="2"/>
            <charset val="162"/>
          </rPr>
          <t>KTARLARI VE B</t>
        </r>
        <r>
          <rPr>
            <sz val="9"/>
            <color indexed="81"/>
            <rFont val="Noteworthy Bold"/>
            <family val="2"/>
            <charset val="162"/>
          </rPr>
          <t>İ</t>
        </r>
        <r>
          <rPr>
            <sz val="9"/>
            <color indexed="81"/>
            <rFont val="Tahoma"/>
            <family val="2"/>
            <charset val="162"/>
          </rPr>
          <t>R</t>
        </r>
        <r>
          <rPr>
            <sz val="9"/>
            <color indexed="81"/>
            <rFont val="Noteworthy Bold"/>
            <family val="2"/>
            <charset val="162"/>
          </rPr>
          <t>İ</t>
        </r>
        <r>
          <rPr>
            <sz val="9"/>
            <color indexed="81"/>
            <rFont val="Tahoma"/>
            <family val="2"/>
            <charset val="162"/>
          </rPr>
          <t>M F</t>
        </r>
        <r>
          <rPr>
            <sz val="9"/>
            <color indexed="81"/>
            <rFont val="Noteworthy Bold"/>
            <family val="2"/>
            <charset val="162"/>
          </rPr>
          <t>İ</t>
        </r>
        <r>
          <rPr>
            <sz val="9"/>
            <color indexed="81"/>
            <rFont val="Tahoma"/>
            <family val="2"/>
            <charset val="162"/>
          </rPr>
          <t xml:space="preserve">YATLARI </t>
        </r>
        <r>
          <rPr>
            <b/>
            <u/>
            <sz val="12"/>
            <color indexed="81"/>
            <rFont val="Tahoma"/>
            <family val="2"/>
            <charset val="162"/>
          </rPr>
          <t>KDV HAR</t>
        </r>
        <r>
          <rPr>
            <b/>
            <u/>
            <sz val="12"/>
            <color indexed="81"/>
            <rFont val="Noteworthy Bold"/>
            <family val="2"/>
            <charset val="162"/>
          </rPr>
          <t>İ</t>
        </r>
        <r>
          <rPr>
            <b/>
            <u/>
            <sz val="12"/>
            <color indexed="81"/>
            <rFont val="Tahoma"/>
            <family val="2"/>
            <charset val="162"/>
          </rPr>
          <t>Ç</t>
        </r>
        <r>
          <rPr>
            <sz val="9"/>
            <color indexed="81"/>
            <rFont val="Tahoma"/>
            <family val="2"/>
            <charset val="162"/>
          </rPr>
          <t xml:space="preserve"> OLARAK YAZILMALIDIR.</t>
        </r>
      </text>
    </comment>
    <comment ref="B59" authorId="1">
      <text>
        <r>
          <rPr>
            <b/>
            <i/>
            <u/>
            <sz val="10"/>
            <color indexed="81"/>
            <rFont val="Calibri"/>
            <charset val="162"/>
          </rPr>
          <t>TUFAN   ATA TÜRKYILMAZ:</t>
        </r>
        <r>
          <rPr>
            <sz val="10"/>
            <color indexed="81"/>
            <rFont val="Calibri"/>
            <charset val="162"/>
          </rPr>
          <t xml:space="preserve">
İŞLETMENİZİN BİR YILLIK TAHMİNİ GİDERLERİ KDV DAHİL OLARAK YAZILMALIDIR. 
PERSONEL İÇİN AŞAĞIDAKİ TABLO DOLDURULDUĞUNDA İLGİLİ HÜCRE OTOMATİK DOLACAKTIR.</t>
        </r>
      </text>
    </comment>
    <comment ref="B61" authorId="0">
      <text>
        <r>
          <rPr>
            <b/>
            <u/>
            <sz val="9"/>
            <color indexed="81"/>
            <rFont val="Tahoma"/>
            <charset val="162"/>
          </rPr>
          <t xml:space="preserve">TUFAN ATA TÜRKYILMAZ
</t>
        </r>
        <r>
          <rPr>
            <sz val="9"/>
            <color indexed="81"/>
            <rFont val="Tahoma"/>
            <family val="2"/>
            <charset val="162"/>
          </rPr>
          <t xml:space="preserve">
</t>
        </r>
        <r>
          <rPr>
            <sz val="9"/>
            <color indexed="81"/>
            <rFont val="Arial"/>
            <charset val="162"/>
          </rPr>
          <t xml:space="preserve">BURAYA BİR YILLIK İŞLETME MALZEMESİ GİDERİ YAZILMALIDIR. İMALAT YAPILIYORSA HAMMADDE, YARDIMCI MALZEME VB., TİCARET YAPILIYORSA SATILACAK ÜRÜNLERİN ALIŞ FİYATI TOPLAMLARI, SARF MALZEMELERİ VB. YAZILMALIDIR. </t>
        </r>
      </text>
    </comment>
    <comment ref="B76" authorId="0">
      <text>
        <r>
          <rPr>
            <b/>
            <sz val="9"/>
            <color indexed="81"/>
            <rFont val="Tahoma"/>
            <family val="2"/>
            <charset val="162"/>
          </rPr>
          <t>user:</t>
        </r>
        <r>
          <rPr>
            <sz val="9"/>
            <color indexed="81"/>
            <rFont val="Tahoma"/>
            <family val="2"/>
            <charset val="162"/>
          </rPr>
          <t xml:space="preserve">
ALINACAK PERSONELİN GÖREVİ PARANTEZ İÇİNE YAZILABİLİR. SAYISI VE BRÜT MAAŞI YAZILDIĞINDA İLGİLİ KIRMIZI HÜCRELER OTOMATİK DOLACAKTIR. 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3" authorId="0">
      <text>
        <r>
          <rPr>
            <b/>
            <i/>
            <u/>
            <sz val="9"/>
            <color indexed="81"/>
            <rFont val="Tahoma"/>
            <charset val="162"/>
          </rPr>
          <t>TUFAN ATA TÜRKYILMAZ</t>
        </r>
        <r>
          <rPr>
            <b/>
            <sz val="9"/>
            <color indexed="81"/>
            <rFont val="Tahoma"/>
            <family val="2"/>
            <charset val="162"/>
          </rPr>
          <t xml:space="preserve">
</t>
        </r>
        <r>
          <rPr>
            <sz val="9"/>
            <color indexed="81"/>
            <rFont val="Tahoma"/>
            <family val="2"/>
            <charset val="162"/>
          </rPr>
          <t xml:space="preserve">
BU TABLOYA </t>
        </r>
        <r>
          <rPr>
            <sz val="9"/>
            <color indexed="81"/>
            <rFont val="Noteworthy Bold"/>
            <family val="2"/>
            <charset val="162"/>
          </rPr>
          <t>İ</t>
        </r>
        <r>
          <rPr>
            <sz val="9"/>
            <color indexed="81"/>
            <rFont val="Tahoma"/>
            <family val="2"/>
            <charset val="162"/>
          </rPr>
          <t xml:space="preserve">MALATÇI </t>
        </r>
        <r>
          <rPr>
            <sz val="9"/>
            <color indexed="81"/>
            <rFont val="Noteworthy Bold"/>
            <family val="2"/>
            <charset val="162"/>
          </rPr>
          <t>İ</t>
        </r>
        <r>
          <rPr>
            <sz val="9"/>
            <color indexed="81"/>
            <rFont val="Tahoma"/>
            <family val="2"/>
            <charset val="162"/>
          </rPr>
          <t>SEN</t>
        </r>
        <r>
          <rPr>
            <sz val="9"/>
            <color indexed="81"/>
            <rFont val="Noteworthy Bold"/>
            <family val="2"/>
            <charset val="162"/>
          </rPr>
          <t>İ</t>
        </r>
        <r>
          <rPr>
            <sz val="9"/>
            <color indexed="81"/>
            <rFont val="Tahoma"/>
            <family val="2"/>
            <charset val="162"/>
          </rPr>
          <t>Z ÜRETT</t>
        </r>
        <r>
          <rPr>
            <sz val="9"/>
            <color indexed="81"/>
            <rFont val="Noteworthy Bold"/>
            <family val="2"/>
            <charset val="162"/>
          </rPr>
          <t>İĞİ</t>
        </r>
        <r>
          <rPr>
            <sz val="9"/>
            <color indexed="81"/>
            <rFont val="Tahoma"/>
            <family val="2"/>
            <charset val="162"/>
          </rPr>
          <t>N</t>
        </r>
        <r>
          <rPr>
            <sz val="9"/>
            <color indexed="81"/>
            <rFont val="Noteworthy Bold"/>
            <family val="2"/>
            <charset val="162"/>
          </rPr>
          <t>İ</t>
        </r>
        <r>
          <rPr>
            <sz val="9"/>
            <color indexed="81"/>
            <rFont val="Tahoma"/>
            <family val="2"/>
            <charset val="162"/>
          </rPr>
          <t>Z ÜRÜNLER</t>
        </r>
        <r>
          <rPr>
            <sz val="9"/>
            <color indexed="81"/>
            <rFont val="Noteworthy Bold"/>
            <family val="2"/>
            <charset val="162"/>
          </rPr>
          <t>İ</t>
        </r>
        <r>
          <rPr>
            <sz val="9"/>
            <color indexed="81"/>
            <rFont val="Tahoma"/>
            <family val="2"/>
            <charset val="162"/>
          </rPr>
          <t xml:space="preserve"> UYGUN GRUPLAR HAL</t>
        </r>
        <r>
          <rPr>
            <sz val="9"/>
            <color indexed="81"/>
            <rFont val="Noteworthy Bold"/>
            <family val="2"/>
            <charset val="162"/>
          </rPr>
          <t xml:space="preserve">İNDE TANIMLAYIP </t>
        </r>
        <r>
          <rPr>
            <sz val="9"/>
            <color indexed="81"/>
            <rFont val="Tahoma"/>
            <family val="2"/>
            <charset val="162"/>
          </rPr>
          <t>YAZAB</t>
        </r>
        <r>
          <rPr>
            <sz val="9"/>
            <color indexed="81"/>
            <rFont val="Noteworthy Bold"/>
            <family val="2"/>
            <charset val="162"/>
          </rPr>
          <t xml:space="preserve">İLİRSİNİZ.
</t>
        </r>
        <r>
          <rPr>
            <sz val="9"/>
            <color indexed="81"/>
            <rFont val="Tahoma"/>
            <family val="2"/>
            <charset val="162"/>
          </rPr>
          <t>BUNLARDAN YILDA NE KADAR HASILAT BEKL</t>
        </r>
        <r>
          <rPr>
            <sz val="9"/>
            <color indexed="81"/>
            <rFont val="Noteworthy Bold"/>
            <family val="2"/>
            <charset val="162"/>
          </rPr>
          <t>İ</t>
        </r>
        <r>
          <rPr>
            <sz val="9"/>
            <color indexed="81"/>
            <rFont val="Tahoma"/>
            <family val="2"/>
            <charset val="162"/>
          </rPr>
          <t>YORSANIZ (C</t>
        </r>
        <r>
          <rPr>
            <sz val="9"/>
            <color indexed="81"/>
            <rFont val="Noteworthy Bold"/>
            <family val="2"/>
            <charset val="162"/>
          </rPr>
          <t>İ</t>
        </r>
        <r>
          <rPr>
            <sz val="9"/>
            <color indexed="81"/>
            <rFont val="Tahoma"/>
            <family val="2"/>
            <charset val="162"/>
          </rPr>
          <t>RO, TOPLAM SATI</t>
        </r>
        <r>
          <rPr>
            <sz val="9"/>
            <color indexed="81"/>
            <rFont val="Noteworthy Bold"/>
            <family val="2"/>
            <charset val="162"/>
          </rPr>
          <t>Ş</t>
        </r>
        <r>
          <rPr>
            <sz val="9"/>
            <color indexed="81"/>
            <rFont val="Tahoma"/>
            <family val="2"/>
            <charset val="162"/>
          </rPr>
          <t xml:space="preserve"> RAKAMI) ONU YAZMALISINIZ. ÖRNE</t>
        </r>
        <r>
          <rPr>
            <sz val="9"/>
            <color indexed="81"/>
            <rFont val="Noteworthy Bold"/>
            <family val="2"/>
            <charset val="162"/>
          </rPr>
          <t>Ğİ</t>
        </r>
        <r>
          <rPr>
            <sz val="9"/>
            <color indexed="81"/>
            <rFont val="Tahoma"/>
            <family val="2"/>
            <charset val="162"/>
          </rPr>
          <t>N B</t>
        </r>
        <r>
          <rPr>
            <sz val="9"/>
            <color indexed="81"/>
            <rFont val="Noteworthy Bold"/>
            <family val="2"/>
            <charset val="162"/>
          </rPr>
          <t>İ</t>
        </r>
        <r>
          <rPr>
            <sz val="9"/>
            <color indexed="81"/>
            <rFont val="Tahoma"/>
            <family val="2"/>
            <charset val="162"/>
          </rPr>
          <t xml:space="preserve">R LOKANTA </t>
        </r>
        <r>
          <rPr>
            <sz val="9"/>
            <color indexed="81"/>
            <rFont val="Noteworthy Bold"/>
            <family val="2"/>
            <charset val="162"/>
          </rPr>
          <t>İ</t>
        </r>
        <r>
          <rPr>
            <sz val="9"/>
            <color indexed="81"/>
            <rFont val="Tahoma"/>
            <family val="2"/>
            <charset val="162"/>
          </rPr>
          <t>SEN</t>
        </r>
        <r>
          <rPr>
            <sz val="9"/>
            <color indexed="81"/>
            <rFont val="Noteworthy Bold"/>
            <family val="2"/>
            <charset val="162"/>
          </rPr>
          <t>İ</t>
        </r>
        <r>
          <rPr>
            <sz val="9"/>
            <color indexed="81"/>
            <rFont val="Tahoma"/>
            <family val="2"/>
            <charset val="162"/>
          </rPr>
          <t>Z B</t>
        </r>
        <r>
          <rPr>
            <sz val="9"/>
            <color indexed="81"/>
            <rFont val="Noteworthy Bold"/>
            <family val="2"/>
            <charset val="162"/>
          </rPr>
          <t>İRİNCİ GRUP</t>
        </r>
        <r>
          <rPr>
            <sz val="9"/>
            <color indexed="81"/>
            <rFont val="Tahoma"/>
            <family val="2"/>
            <charset val="162"/>
          </rPr>
          <t xml:space="preserve"> ÜRÜNÜNÜZ SULU YEMEKLER, </t>
        </r>
        <r>
          <rPr>
            <sz val="9"/>
            <color indexed="81"/>
            <rFont val="Noteworthy Bold"/>
            <family val="2"/>
            <charset val="162"/>
          </rPr>
          <t>İKİNCİ</t>
        </r>
        <r>
          <rPr>
            <sz val="9"/>
            <color indexed="81"/>
            <rFont val="Tahoma"/>
            <family val="2"/>
            <charset val="162"/>
          </rPr>
          <t xml:space="preserve"> GRUP ÜRÜNÜNÜZ KEBAPLAR ÜÇÜNCÜ GRUP ÜRÜN SALATALAR VB. OLARAK YAZILAB</t>
        </r>
        <r>
          <rPr>
            <sz val="9"/>
            <color indexed="81"/>
            <rFont val="Noteworthy Bold"/>
            <family val="2"/>
            <charset val="162"/>
          </rPr>
          <t>İ</t>
        </r>
        <r>
          <rPr>
            <sz val="9"/>
            <color indexed="81"/>
            <rFont val="Tahoma"/>
            <family val="2"/>
            <charset val="162"/>
          </rPr>
          <t>L</t>
        </r>
        <r>
          <rPr>
            <sz val="9"/>
            <color indexed="81"/>
            <rFont val="Noteworthy Bold"/>
            <family val="2"/>
            <charset val="162"/>
          </rPr>
          <t>İ</t>
        </r>
        <r>
          <rPr>
            <sz val="9"/>
            <color indexed="81"/>
            <rFont val="Tahoma"/>
            <family val="2"/>
            <charset val="162"/>
          </rPr>
          <t xml:space="preserve">R. 
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B19" authorId="0">
      <text>
        <r>
          <rPr>
            <b/>
            <i/>
            <u/>
            <sz val="9"/>
            <color indexed="81"/>
            <rFont val="Tahoma"/>
            <charset val="162"/>
          </rPr>
          <t>TUFAN ATA TÜRKYILMAZ</t>
        </r>
        <r>
          <rPr>
            <b/>
            <sz val="9"/>
            <color indexed="81"/>
            <rFont val="Tahoma"/>
            <family val="2"/>
            <charset val="162"/>
          </rPr>
          <t xml:space="preserve">
</t>
        </r>
        <r>
          <rPr>
            <sz val="9"/>
            <color indexed="81"/>
            <rFont val="Tahoma"/>
            <family val="2"/>
            <charset val="162"/>
          </rPr>
          <t xml:space="preserve">
BU TABLOYA </t>
        </r>
        <r>
          <rPr>
            <sz val="9"/>
            <color indexed="81"/>
            <rFont val="Noteworthy Bold"/>
            <family val="2"/>
            <charset val="162"/>
          </rPr>
          <t>İ</t>
        </r>
        <r>
          <rPr>
            <sz val="9"/>
            <color indexed="81"/>
            <rFont val="Tahoma"/>
            <family val="2"/>
            <charset val="162"/>
          </rPr>
          <t xml:space="preserve">MALATÇI </t>
        </r>
        <r>
          <rPr>
            <sz val="9"/>
            <color indexed="81"/>
            <rFont val="Noteworthy Bold"/>
            <family val="2"/>
            <charset val="162"/>
          </rPr>
          <t>İ</t>
        </r>
        <r>
          <rPr>
            <sz val="9"/>
            <color indexed="81"/>
            <rFont val="Tahoma"/>
            <family val="2"/>
            <charset val="162"/>
          </rPr>
          <t>SEN</t>
        </r>
        <r>
          <rPr>
            <sz val="9"/>
            <color indexed="81"/>
            <rFont val="Noteworthy Bold"/>
            <family val="2"/>
            <charset val="162"/>
          </rPr>
          <t>İ</t>
        </r>
        <r>
          <rPr>
            <sz val="9"/>
            <color indexed="81"/>
            <rFont val="Tahoma"/>
            <family val="2"/>
            <charset val="162"/>
          </rPr>
          <t>Z ÜRETT</t>
        </r>
        <r>
          <rPr>
            <sz val="9"/>
            <color indexed="81"/>
            <rFont val="Noteworthy Bold"/>
            <family val="2"/>
            <charset val="162"/>
          </rPr>
          <t>İĞİ</t>
        </r>
        <r>
          <rPr>
            <sz val="9"/>
            <color indexed="81"/>
            <rFont val="Tahoma"/>
            <family val="2"/>
            <charset val="162"/>
          </rPr>
          <t>N</t>
        </r>
        <r>
          <rPr>
            <sz val="9"/>
            <color indexed="81"/>
            <rFont val="Noteworthy Bold"/>
            <family val="2"/>
            <charset val="162"/>
          </rPr>
          <t>İ</t>
        </r>
        <r>
          <rPr>
            <sz val="9"/>
            <color indexed="81"/>
            <rFont val="Tahoma"/>
            <family val="2"/>
            <charset val="162"/>
          </rPr>
          <t>Z ÜRÜNLER</t>
        </r>
        <r>
          <rPr>
            <sz val="9"/>
            <color indexed="81"/>
            <rFont val="Noteworthy Bold"/>
            <family val="2"/>
            <charset val="162"/>
          </rPr>
          <t>İ</t>
        </r>
        <r>
          <rPr>
            <sz val="9"/>
            <color indexed="81"/>
            <rFont val="Tahoma"/>
            <family val="2"/>
            <charset val="162"/>
          </rPr>
          <t xml:space="preserve"> UYGUN GRUPLAR HAL</t>
        </r>
        <r>
          <rPr>
            <sz val="9"/>
            <color indexed="81"/>
            <rFont val="Noteworthy Bold"/>
            <family val="2"/>
            <charset val="162"/>
          </rPr>
          <t xml:space="preserve">İNDE TANIMLAYIP </t>
        </r>
        <r>
          <rPr>
            <sz val="9"/>
            <color indexed="81"/>
            <rFont val="Tahoma"/>
            <family val="2"/>
            <charset val="162"/>
          </rPr>
          <t>YAZAB</t>
        </r>
        <r>
          <rPr>
            <sz val="9"/>
            <color indexed="81"/>
            <rFont val="Noteworthy Bold"/>
            <family val="2"/>
            <charset val="162"/>
          </rPr>
          <t xml:space="preserve">İLİRSİNİZ.
</t>
        </r>
        <r>
          <rPr>
            <sz val="9"/>
            <color indexed="81"/>
            <rFont val="Tahoma"/>
            <family val="2"/>
            <charset val="162"/>
          </rPr>
          <t>BUNLARDAN YILDA NE KADAR HASILAT BEKL</t>
        </r>
        <r>
          <rPr>
            <sz val="9"/>
            <color indexed="81"/>
            <rFont val="Noteworthy Bold"/>
            <family val="2"/>
            <charset val="162"/>
          </rPr>
          <t>İ</t>
        </r>
        <r>
          <rPr>
            <sz val="9"/>
            <color indexed="81"/>
            <rFont val="Tahoma"/>
            <family val="2"/>
            <charset val="162"/>
          </rPr>
          <t>YORSANIZ (C</t>
        </r>
        <r>
          <rPr>
            <sz val="9"/>
            <color indexed="81"/>
            <rFont val="Noteworthy Bold"/>
            <family val="2"/>
            <charset val="162"/>
          </rPr>
          <t>İ</t>
        </r>
        <r>
          <rPr>
            <sz val="9"/>
            <color indexed="81"/>
            <rFont val="Tahoma"/>
            <family val="2"/>
            <charset val="162"/>
          </rPr>
          <t>RO, TOPLAM SATI</t>
        </r>
        <r>
          <rPr>
            <sz val="9"/>
            <color indexed="81"/>
            <rFont val="Noteworthy Bold"/>
            <family val="2"/>
            <charset val="162"/>
          </rPr>
          <t>Ş</t>
        </r>
        <r>
          <rPr>
            <sz val="9"/>
            <color indexed="81"/>
            <rFont val="Tahoma"/>
            <family val="2"/>
            <charset val="162"/>
          </rPr>
          <t xml:space="preserve"> RAKAMI) ONU YAZMALISINIZ. ÖRNE</t>
        </r>
        <r>
          <rPr>
            <sz val="9"/>
            <color indexed="81"/>
            <rFont val="Noteworthy Bold"/>
            <family val="2"/>
            <charset val="162"/>
          </rPr>
          <t>Ğİ</t>
        </r>
        <r>
          <rPr>
            <sz val="9"/>
            <color indexed="81"/>
            <rFont val="Tahoma"/>
            <family val="2"/>
            <charset val="162"/>
          </rPr>
          <t>N B</t>
        </r>
        <r>
          <rPr>
            <sz val="9"/>
            <color indexed="81"/>
            <rFont val="Noteworthy Bold"/>
            <family val="2"/>
            <charset val="162"/>
          </rPr>
          <t>İ</t>
        </r>
        <r>
          <rPr>
            <sz val="9"/>
            <color indexed="81"/>
            <rFont val="Tahoma"/>
            <family val="2"/>
            <charset val="162"/>
          </rPr>
          <t xml:space="preserve">R LOKANTA </t>
        </r>
        <r>
          <rPr>
            <sz val="9"/>
            <color indexed="81"/>
            <rFont val="Noteworthy Bold"/>
            <family val="2"/>
            <charset val="162"/>
          </rPr>
          <t>İ</t>
        </r>
        <r>
          <rPr>
            <sz val="9"/>
            <color indexed="81"/>
            <rFont val="Tahoma"/>
            <family val="2"/>
            <charset val="162"/>
          </rPr>
          <t>SEN</t>
        </r>
        <r>
          <rPr>
            <sz val="9"/>
            <color indexed="81"/>
            <rFont val="Noteworthy Bold"/>
            <family val="2"/>
            <charset val="162"/>
          </rPr>
          <t>İ</t>
        </r>
        <r>
          <rPr>
            <sz val="9"/>
            <color indexed="81"/>
            <rFont val="Tahoma"/>
            <family val="2"/>
            <charset val="162"/>
          </rPr>
          <t>Z B</t>
        </r>
        <r>
          <rPr>
            <sz val="9"/>
            <color indexed="81"/>
            <rFont val="Noteworthy Bold"/>
            <family val="2"/>
            <charset val="162"/>
          </rPr>
          <t>İRİNCİ GRUP</t>
        </r>
        <r>
          <rPr>
            <sz val="9"/>
            <color indexed="81"/>
            <rFont val="Tahoma"/>
            <family val="2"/>
            <charset val="162"/>
          </rPr>
          <t xml:space="preserve"> ÜRÜNÜNÜZ SULU YEMEKLER, </t>
        </r>
        <r>
          <rPr>
            <sz val="9"/>
            <color indexed="81"/>
            <rFont val="Noteworthy Bold"/>
            <family val="2"/>
            <charset val="162"/>
          </rPr>
          <t>İKİNCİ</t>
        </r>
        <r>
          <rPr>
            <sz val="9"/>
            <color indexed="81"/>
            <rFont val="Tahoma"/>
            <family val="2"/>
            <charset val="162"/>
          </rPr>
          <t xml:space="preserve"> GRUP ÜRÜNÜNÜZ KEBAPLAR ÜÇÜNCÜ GRUP ÜRÜN SALATALAR VB. OLARAK YAZILAB</t>
        </r>
        <r>
          <rPr>
            <sz val="9"/>
            <color indexed="81"/>
            <rFont val="Noteworthy Bold"/>
            <family val="2"/>
            <charset val="162"/>
          </rPr>
          <t>İ</t>
        </r>
        <r>
          <rPr>
            <sz val="9"/>
            <color indexed="81"/>
            <rFont val="Tahoma"/>
            <family val="2"/>
            <charset val="162"/>
          </rPr>
          <t>L</t>
        </r>
        <r>
          <rPr>
            <sz val="9"/>
            <color indexed="81"/>
            <rFont val="Noteworthy Bold"/>
            <family val="2"/>
            <charset val="162"/>
          </rPr>
          <t>İ</t>
        </r>
        <r>
          <rPr>
            <sz val="9"/>
            <color indexed="81"/>
            <rFont val="Tahoma"/>
            <family val="2"/>
            <charset val="162"/>
          </rPr>
          <t xml:space="preserve">R. 
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B34" authorId="0">
      <text>
        <r>
          <rPr>
            <b/>
            <i/>
            <u/>
            <sz val="9"/>
            <color indexed="81"/>
            <rFont val="Tahoma"/>
            <charset val="162"/>
          </rPr>
          <t>TUFAN ATA TÜRKYILMAZ</t>
        </r>
        <r>
          <rPr>
            <b/>
            <sz val="9"/>
            <color indexed="81"/>
            <rFont val="Tahoma"/>
            <family val="2"/>
            <charset val="162"/>
          </rPr>
          <t xml:space="preserve">
</t>
        </r>
        <r>
          <rPr>
            <sz val="9"/>
            <color indexed="81"/>
            <rFont val="Tahoma"/>
            <family val="2"/>
            <charset val="162"/>
          </rPr>
          <t xml:space="preserve">
BU TABLOYA </t>
        </r>
        <r>
          <rPr>
            <sz val="9"/>
            <color indexed="81"/>
            <rFont val="Noteworthy Bold"/>
            <family val="2"/>
            <charset val="162"/>
          </rPr>
          <t>İ</t>
        </r>
        <r>
          <rPr>
            <sz val="9"/>
            <color indexed="81"/>
            <rFont val="Tahoma"/>
            <family val="2"/>
            <charset val="162"/>
          </rPr>
          <t xml:space="preserve">MALATÇI </t>
        </r>
        <r>
          <rPr>
            <sz val="9"/>
            <color indexed="81"/>
            <rFont val="Noteworthy Bold"/>
            <family val="2"/>
            <charset val="162"/>
          </rPr>
          <t>İ</t>
        </r>
        <r>
          <rPr>
            <sz val="9"/>
            <color indexed="81"/>
            <rFont val="Tahoma"/>
            <family val="2"/>
            <charset val="162"/>
          </rPr>
          <t>SEN</t>
        </r>
        <r>
          <rPr>
            <sz val="9"/>
            <color indexed="81"/>
            <rFont val="Noteworthy Bold"/>
            <family val="2"/>
            <charset val="162"/>
          </rPr>
          <t>İ</t>
        </r>
        <r>
          <rPr>
            <sz val="9"/>
            <color indexed="81"/>
            <rFont val="Tahoma"/>
            <family val="2"/>
            <charset val="162"/>
          </rPr>
          <t>Z ÜRETT</t>
        </r>
        <r>
          <rPr>
            <sz val="9"/>
            <color indexed="81"/>
            <rFont val="Noteworthy Bold"/>
            <family val="2"/>
            <charset val="162"/>
          </rPr>
          <t>İĞİ</t>
        </r>
        <r>
          <rPr>
            <sz val="9"/>
            <color indexed="81"/>
            <rFont val="Tahoma"/>
            <family val="2"/>
            <charset val="162"/>
          </rPr>
          <t>N</t>
        </r>
        <r>
          <rPr>
            <sz val="9"/>
            <color indexed="81"/>
            <rFont val="Noteworthy Bold"/>
            <family val="2"/>
            <charset val="162"/>
          </rPr>
          <t>İ</t>
        </r>
        <r>
          <rPr>
            <sz val="9"/>
            <color indexed="81"/>
            <rFont val="Tahoma"/>
            <family val="2"/>
            <charset val="162"/>
          </rPr>
          <t>Z ÜRÜNLER</t>
        </r>
        <r>
          <rPr>
            <sz val="9"/>
            <color indexed="81"/>
            <rFont val="Noteworthy Bold"/>
            <family val="2"/>
            <charset val="162"/>
          </rPr>
          <t>İ</t>
        </r>
        <r>
          <rPr>
            <sz val="9"/>
            <color indexed="81"/>
            <rFont val="Tahoma"/>
            <family val="2"/>
            <charset val="162"/>
          </rPr>
          <t xml:space="preserve"> UYGUN GRUPLAR HAL</t>
        </r>
        <r>
          <rPr>
            <sz val="9"/>
            <color indexed="81"/>
            <rFont val="Noteworthy Bold"/>
            <family val="2"/>
            <charset val="162"/>
          </rPr>
          <t xml:space="preserve">İNDE TANIMLAYIP </t>
        </r>
        <r>
          <rPr>
            <sz val="9"/>
            <color indexed="81"/>
            <rFont val="Tahoma"/>
            <family val="2"/>
            <charset val="162"/>
          </rPr>
          <t>YAZAB</t>
        </r>
        <r>
          <rPr>
            <sz val="9"/>
            <color indexed="81"/>
            <rFont val="Noteworthy Bold"/>
            <family val="2"/>
            <charset val="162"/>
          </rPr>
          <t xml:space="preserve">İLİRSİNİZ.
</t>
        </r>
        <r>
          <rPr>
            <sz val="9"/>
            <color indexed="81"/>
            <rFont val="Tahoma"/>
            <family val="2"/>
            <charset val="162"/>
          </rPr>
          <t>BUNLARDAN YILDA NE KADAR HASILAT BEKL</t>
        </r>
        <r>
          <rPr>
            <sz val="9"/>
            <color indexed="81"/>
            <rFont val="Noteworthy Bold"/>
            <family val="2"/>
            <charset val="162"/>
          </rPr>
          <t>İ</t>
        </r>
        <r>
          <rPr>
            <sz val="9"/>
            <color indexed="81"/>
            <rFont val="Tahoma"/>
            <family val="2"/>
            <charset val="162"/>
          </rPr>
          <t>YORSANIZ (C</t>
        </r>
        <r>
          <rPr>
            <sz val="9"/>
            <color indexed="81"/>
            <rFont val="Noteworthy Bold"/>
            <family val="2"/>
            <charset val="162"/>
          </rPr>
          <t>İ</t>
        </r>
        <r>
          <rPr>
            <sz val="9"/>
            <color indexed="81"/>
            <rFont val="Tahoma"/>
            <family val="2"/>
            <charset val="162"/>
          </rPr>
          <t>RO, TOPLAM SATI</t>
        </r>
        <r>
          <rPr>
            <sz val="9"/>
            <color indexed="81"/>
            <rFont val="Noteworthy Bold"/>
            <family val="2"/>
            <charset val="162"/>
          </rPr>
          <t>Ş</t>
        </r>
        <r>
          <rPr>
            <sz val="9"/>
            <color indexed="81"/>
            <rFont val="Tahoma"/>
            <family val="2"/>
            <charset val="162"/>
          </rPr>
          <t xml:space="preserve"> RAKAMI) ONU YAZMALISINIZ. ÖRNE</t>
        </r>
        <r>
          <rPr>
            <sz val="9"/>
            <color indexed="81"/>
            <rFont val="Noteworthy Bold"/>
            <family val="2"/>
            <charset val="162"/>
          </rPr>
          <t>Ğİ</t>
        </r>
        <r>
          <rPr>
            <sz val="9"/>
            <color indexed="81"/>
            <rFont val="Tahoma"/>
            <family val="2"/>
            <charset val="162"/>
          </rPr>
          <t>N B</t>
        </r>
        <r>
          <rPr>
            <sz val="9"/>
            <color indexed="81"/>
            <rFont val="Noteworthy Bold"/>
            <family val="2"/>
            <charset val="162"/>
          </rPr>
          <t>İ</t>
        </r>
        <r>
          <rPr>
            <sz val="9"/>
            <color indexed="81"/>
            <rFont val="Tahoma"/>
            <family val="2"/>
            <charset val="162"/>
          </rPr>
          <t xml:space="preserve">R LOKANTA </t>
        </r>
        <r>
          <rPr>
            <sz val="9"/>
            <color indexed="81"/>
            <rFont val="Noteworthy Bold"/>
            <family val="2"/>
            <charset val="162"/>
          </rPr>
          <t>İ</t>
        </r>
        <r>
          <rPr>
            <sz val="9"/>
            <color indexed="81"/>
            <rFont val="Tahoma"/>
            <family val="2"/>
            <charset val="162"/>
          </rPr>
          <t>SEN</t>
        </r>
        <r>
          <rPr>
            <sz val="9"/>
            <color indexed="81"/>
            <rFont val="Noteworthy Bold"/>
            <family val="2"/>
            <charset val="162"/>
          </rPr>
          <t>İ</t>
        </r>
        <r>
          <rPr>
            <sz val="9"/>
            <color indexed="81"/>
            <rFont val="Tahoma"/>
            <family val="2"/>
            <charset val="162"/>
          </rPr>
          <t>Z B</t>
        </r>
        <r>
          <rPr>
            <sz val="9"/>
            <color indexed="81"/>
            <rFont val="Noteworthy Bold"/>
            <family val="2"/>
            <charset val="162"/>
          </rPr>
          <t>İRİNCİ GRUP</t>
        </r>
        <r>
          <rPr>
            <sz val="9"/>
            <color indexed="81"/>
            <rFont val="Tahoma"/>
            <family val="2"/>
            <charset val="162"/>
          </rPr>
          <t xml:space="preserve"> ÜRÜNÜNÜZ SULU YEMEKLER, </t>
        </r>
        <r>
          <rPr>
            <sz val="9"/>
            <color indexed="81"/>
            <rFont val="Noteworthy Bold"/>
            <family val="2"/>
            <charset val="162"/>
          </rPr>
          <t>İKİNCİ</t>
        </r>
        <r>
          <rPr>
            <sz val="9"/>
            <color indexed="81"/>
            <rFont val="Tahoma"/>
            <family val="2"/>
            <charset val="162"/>
          </rPr>
          <t xml:space="preserve"> GRUP ÜRÜNÜNÜZ KEBAPLAR ÜÇÜNCÜ GRUP ÜRÜN SALATALAR VB. OLARAK YAZILAB</t>
        </r>
        <r>
          <rPr>
            <sz val="9"/>
            <color indexed="81"/>
            <rFont val="Noteworthy Bold"/>
            <family val="2"/>
            <charset val="162"/>
          </rPr>
          <t>İ</t>
        </r>
        <r>
          <rPr>
            <sz val="9"/>
            <color indexed="81"/>
            <rFont val="Tahoma"/>
            <family val="2"/>
            <charset val="162"/>
          </rPr>
          <t>L</t>
        </r>
        <r>
          <rPr>
            <sz val="9"/>
            <color indexed="81"/>
            <rFont val="Noteworthy Bold"/>
            <family val="2"/>
            <charset val="162"/>
          </rPr>
          <t>İ</t>
        </r>
        <r>
          <rPr>
            <sz val="9"/>
            <color indexed="81"/>
            <rFont val="Tahoma"/>
            <family val="2"/>
            <charset val="162"/>
          </rPr>
          <t xml:space="preserve">R. 
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B36" authorId="0">
      <text>
        <r>
          <rPr>
            <b/>
            <u/>
            <sz val="9"/>
            <color indexed="81"/>
            <rFont val="Tahoma"/>
            <charset val="162"/>
          </rPr>
          <t xml:space="preserve">TUFAN ATA TÜRKYILMAZ
</t>
        </r>
        <r>
          <rPr>
            <sz val="9"/>
            <color indexed="81"/>
            <rFont val="Tahoma"/>
            <family val="2"/>
            <charset val="162"/>
          </rPr>
          <t xml:space="preserve">
</t>
        </r>
        <r>
          <rPr>
            <sz val="9"/>
            <color indexed="81"/>
            <rFont val="Arial"/>
            <charset val="162"/>
          </rPr>
          <t xml:space="preserve">BURAYA BİR YILLIK İŞLETME MALZEMESİ GİDERİ YAZILMALIDIR. İMALAT YAPILIYORSA HAMMADDE, YARDIMCI MALZEME VB., TİCARET YAPILIYORSA SATILACAK ÜRÜNLERİN ALIŞ FİYATI TOPLAMLARI, SARF MALZEMELERİ VB. YAZILMALIDIR. </t>
        </r>
      </text>
    </comment>
    <comment ref="B52" authorId="0">
      <text>
        <r>
          <rPr>
            <b/>
            <i/>
            <u/>
            <sz val="9"/>
            <color indexed="81"/>
            <rFont val="Tahoma"/>
            <charset val="162"/>
          </rPr>
          <t>TUFAN ATA TÜRKYILMAZ</t>
        </r>
        <r>
          <rPr>
            <b/>
            <sz val="9"/>
            <color indexed="81"/>
            <rFont val="Tahoma"/>
            <family val="2"/>
            <charset val="162"/>
          </rPr>
          <t xml:space="preserve">
</t>
        </r>
        <r>
          <rPr>
            <sz val="9"/>
            <color indexed="81"/>
            <rFont val="Tahoma"/>
            <family val="2"/>
            <charset val="162"/>
          </rPr>
          <t xml:space="preserve">
BU TABLOYA </t>
        </r>
        <r>
          <rPr>
            <sz val="9"/>
            <color indexed="81"/>
            <rFont val="Noteworthy Bold"/>
            <family val="2"/>
            <charset val="162"/>
          </rPr>
          <t>İ</t>
        </r>
        <r>
          <rPr>
            <sz val="9"/>
            <color indexed="81"/>
            <rFont val="Tahoma"/>
            <family val="2"/>
            <charset val="162"/>
          </rPr>
          <t xml:space="preserve">MALATÇI </t>
        </r>
        <r>
          <rPr>
            <sz val="9"/>
            <color indexed="81"/>
            <rFont val="Noteworthy Bold"/>
            <family val="2"/>
            <charset val="162"/>
          </rPr>
          <t>İ</t>
        </r>
        <r>
          <rPr>
            <sz val="9"/>
            <color indexed="81"/>
            <rFont val="Tahoma"/>
            <family val="2"/>
            <charset val="162"/>
          </rPr>
          <t>SEN</t>
        </r>
        <r>
          <rPr>
            <sz val="9"/>
            <color indexed="81"/>
            <rFont val="Noteworthy Bold"/>
            <family val="2"/>
            <charset val="162"/>
          </rPr>
          <t>İ</t>
        </r>
        <r>
          <rPr>
            <sz val="9"/>
            <color indexed="81"/>
            <rFont val="Tahoma"/>
            <family val="2"/>
            <charset val="162"/>
          </rPr>
          <t>Z ÜRETT</t>
        </r>
        <r>
          <rPr>
            <sz val="9"/>
            <color indexed="81"/>
            <rFont val="Noteworthy Bold"/>
            <family val="2"/>
            <charset val="162"/>
          </rPr>
          <t>İĞİ</t>
        </r>
        <r>
          <rPr>
            <sz val="9"/>
            <color indexed="81"/>
            <rFont val="Tahoma"/>
            <family val="2"/>
            <charset val="162"/>
          </rPr>
          <t>N</t>
        </r>
        <r>
          <rPr>
            <sz val="9"/>
            <color indexed="81"/>
            <rFont val="Noteworthy Bold"/>
            <family val="2"/>
            <charset val="162"/>
          </rPr>
          <t>İ</t>
        </r>
        <r>
          <rPr>
            <sz val="9"/>
            <color indexed="81"/>
            <rFont val="Tahoma"/>
            <family val="2"/>
            <charset val="162"/>
          </rPr>
          <t>Z ÜRÜNLER</t>
        </r>
        <r>
          <rPr>
            <sz val="9"/>
            <color indexed="81"/>
            <rFont val="Noteworthy Bold"/>
            <family val="2"/>
            <charset val="162"/>
          </rPr>
          <t>İ</t>
        </r>
        <r>
          <rPr>
            <sz val="9"/>
            <color indexed="81"/>
            <rFont val="Tahoma"/>
            <family val="2"/>
            <charset val="162"/>
          </rPr>
          <t xml:space="preserve"> UYGUN GRUPLAR HAL</t>
        </r>
        <r>
          <rPr>
            <sz val="9"/>
            <color indexed="81"/>
            <rFont val="Noteworthy Bold"/>
            <family val="2"/>
            <charset val="162"/>
          </rPr>
          <t xml:space="preserve">İNDE TANIMLAYIP </t>
        </r>
        <r>
          <rPr>
            <sz val="9"/>
            <color indexed="81"/>
            <rFont val="Tahoma"/>
            <family val="2"/>
            <charset val="162"/>
          </rPr>
          <t>YAZAB</t>
        </r>
        <r>
          <rPr>
            <sz val="9"/>
            <color indexed="81"/>
            <rFont val="Noteworthy Bold"/>
            <family val="2"/>
            <charset val="162"/>
          </rPr>
          <t xml:space="preserve">İLİRSİNİZ.
</t>
        </r>
        <r>
          <rPr>
            <sz val="9"/>
            <color indexed="81"/>
            <rFont val="Tahoma"/>
            <family val="2"/>
            <charset val="162"/>
          </rPr>
          <t>BUNLARDAN YILDA NE KADAR HASILAT BEKL</t>
        </r>
        <r>
          <rPr>
            <sz val="9"/>
            <color indexed="81"/>
            <rFont val="Noteworthy Bold"/>
            <family val="2"/>
            <charset val="162"/>
          </rPr>
          <t>İ</t>
        </r>
        <r>
          <rPr>
            <sz val="9"/>
            <color indexed="81"/>
            <rFont val="Tahoma"/>
            <family val="2"/>
            <charset val="162"/>
          </rPr>
          <t>YORSANIZ (C</t>
        </r>
        <r>
          <rPr>
            <sz val="9"/>
            <color indexed="81"/>
            <rFont val="Noteworthy Bold"/>
            <family val="2"/>
            <charset val="162"/>
          </rPr>
          <t>İ</t>
        </r>
        <r>
          <rPr>
            <sz val="9"/>
            <color indexed="81"/>
            <rFont val="Tahoma"/>
            <family val="2"/>
            <charset val="162"/>
          </rPr>
          <t>RO, TOPLAM SATI</t>
        </r>
        <r>
          <rPr>
            <sz val="9"/>
            <color indexed="81"/>
            <rFont val="Noteworthy Bold"/>
            <family val="2"/>
            <charset val="162"/>
          </rPr>
          <t>Ş</t>
        </r>
        <r>
          <rPr>
            <sz val="9"/>
            <color indexed="81"/>
            <rFont val="Tahoma"/>
            <family val="2"/>
            <charset val="162"/>
          </rPr>
          <t xml:space="preserve"> RAKAMI) ONU YAZMALISINIZ. ÖRNE</t>
        </r>
        <r>
          <rPr>
            <sz val="9"/>
            <color indexed="81"/>
            <rFont val="Noteworthy Bold"/>
            <family val="2"/>
            <charset val="162"/>
          </rPr>
          <t>Ğİ</t>
        </r>
        <r>
          <rPr>
            <sz val="9"/>
            <color indexed="81"/>
            <rFont val="Tahoma"/>
            <family val="2"/>
            <charset val="162"/>
          </rPr>
          <t>N B</t>
        </r>
        <r>
          <rPr>
            <sz val="9"/>
            <color indexed="81"/>
            <rFont val="Noteworthy Bold"/>
            <family val="2"/>
            <charset val="162"/>
          </rPr>
          <t>İ</t>
        </r>
        <r>
          <rPr>
            <sz val="9"/>
            <color indexed="81"/>
            <rFont val="Tahoma"/>
            <family val="2"/>
            <charset val="162"/>
          </rPr>
          <t xml:space="preserve">R LOKANTA </t>
        </r>
        <r>
          <rPr>
            <sz val="9"/>
            <color indexed="81"/>
            <rFont val="Noteworthy Bold"/>
            <family val="2"/>
            <charset val="162"/>
          </rPr>
          <t>İ</t>
        </r>
        <r>
          <rPr>
            <sz val="9"/>
            <color indexed="81"/>
            <rFont val="Tahoma"/>
            <family val="2"/>
            <charset val="162"/>
          </rPr>
          <t>SEN</t>
        </r>
        <r>
          <rPr>
            <sz val="9"/>
            <color indexed="81"/>
            <rFont val="Noteworthy Bold"/>
            <family val="2"/>
            <charset val="162"/>
          </rPr>
          <t>İ</t>
        </r>
        <r>
          <rPr>
            <sz val="9"/>
            <color indexed="81"/>
            <rFont val="Tahoma"/>
            <family val="2"/>
            <charset val="162"/>
          </rPr>
          <t>Z B</t>
        </r>
        <r>
          <rPr>
            <sz val="9"/>
            <color indexed="81"/>
            <rFont val="Noteworthy Bold"/>
            <family val="2"/>
            <charset val="162"/>
          </rPr>
          <t>İRİNCİ GRUP</t>
        </r>
        <r>
          <rPr>
            <sz val="9"/>
            <color indexed="81"/>
            <rFont val="Tahoma"/>
            <family val="2"/>
            <charset val="162"/>
          </rPr>
          <t xml:space="preserve"> ÜRÜNÜNÜZ SULU YEMEKLER, </t>
        </r>
        <r>
          <rPr>
            <sz val="9"/>
            <color indexed="81"/>
            <rFont val="Noteworthy Bold"/>
            <family val="2"/>
            <charset val="162"/>
          </rPr>
          <t>İKİNCİ</t>
        </r>
        <r>
          <rPr>
            <sz val="9"/>
            <color indexed="81"/>
            <rFont val="Tahoma"/>
            <family val="2"/>
            <charset val="162"/>
          </rPr>
          <t xml:space="preserve"> GRUP ÜRÜNÜNÜZ KEBAPLAR ÜÇÜNCÜ GRUP ÜRÜN SALATALAR VB. OLARAK YAZILAB</t>
        </r>
        <r>
          <rPr>
            <sz val="9"/>
            <color indexed="81"/>
            <rFont val="Noteworthy Bold"/>
            <family val="2"/>
            <charset val="162"/>
          </rPr>
          <t>İ</t>
        </r>
        <r>
          <rPr>
            <sz val="9"/>
            <color indexed="81"/>
            <rFont val="Tahoma"/>
            <family val="2"/>
            <charset val="162"/>
          </rPr>
          <t>L</t>
        </r>
        <r>
          <rPr>
            <sz val="9"/>
            <color indexed="81"/>
            <rFont val="Noteworthy Bold"/>
            <family val="2"/>
            <charset val="162"/>
          </rPr>
          <t>İ</t>
        </r>
        <r>
          <rPr>
            <sz val="9"/>
            <color indexed="81"/>
            <rFont val="Tahoma"/>
            <family val="2"/>
            <charset val="162"/>
          </rPr>
          <t xml:space="preserve">R. 
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<sst xmlns="http://schemas.openxmlformats.org/spreadsheetml/2006/main" count="332" uniqueCount="255">
  <si>
    <t>www.bukitaptabirisvar.com</t>
  </si>
  <si>
    <t>BAŞLANGIÇ SABİT YATIRIM SERMAYESİ İHTİYACI TABLOSU</t>
  </si>
  <si>
    <t>YATIRIM HARCAMALARI</t>
  </si>
  <si>
    <t>TUTAR</t>
  </si>
  <si>
    <t>AÇIKLAMA</t>
  </si>
  <si>
    <t>ARAZİ BEDELİ</t>
  </si>
  <si>
    <t>Satınalınan arazi için ödemeler</t>
  </si>
  <si>
    <t>ETÜT PROJE GİDERLERİ</t>
  </si>
  <si>
    <t>Yaptırılacak danışmanlık, projelendirme masrafları</t>
  </si>
  <si>
    <t>MAKİNE, TEÇHİZAT, YAZILIM VE OFİS DONANIM GİDERLERİ (YERLİ-İTHAL)</t>
  </si>
  <si>
    <t>Makine ekipman, ofis malzemeleri ödemeleri.</t>
  </si>
  <si>
    <t>BİNA İNŞAAT GİDERLERİ</t>
  </si>
  <si>
    <t>Yaptırılan inşaat, tadilat, boya, tesisat masrafları.</t>
  </si>
  <si>
    <t>İTHALAT VE GÜMRÜKLEME GİDERLERİ</t>
  </si>
  <si>
    <t>Yurtdışından alınan makine, ekipman gümrükleme masrafları</t>
  </si>
  <si>
    <t>TAŞIMA VE SİGORTA GİDERLERİ</t>
  </si>
  <si>
    <t>Makinelerin taşıma ve sigorta masrafları</t>
  </si>
  <si>
    <t>MONTAJ GİDERLERİ</t>
  </si>
  <si>
    <t>Makinelerin montaj masrafları</t>
  </si>
  <si>
    <t>İŞLETMEYE ALMA GİDERLERİ</t>
  </si>
  <si>
    <t>Deneme üretimi ile ilgili masrafları</t>
  </si>
  <si>
    <t>LİSANS GİDERLERİ</t>
  </si>
  <si>
    <t>Yazılım lisansları, bayilik lisansları ile ilgili masraflar</t>
  </si>
  <si>
    <t>KURULUŞ İŞLEMLERİ VE HARÇ MASRAFLARI</t>
  </si>
  <si>
    <t>İşletmenin kurulumu için yapılan resmi masraflar</t>
  </si>
  <si>
    <t>BEKLENMEYEN GİDERLER</t>
  </si>
  <si>
    <t>Buraya kadar yapılması planlanan masrafların % 5'i</t>
  </si>
  <si>
    <t>DİĞER GİDERLER</t>
  </si>
  <si>
    <t>Diğer hiçbir  harcama kalemine dahil olmayan harcamalar</t>
  </si>
  <si>
    <t>TOPLAM SABİT YATIRIM</t>
  </si>
  <si>
    <t xml:space="preserve">MAKİNE, TEÇHİZAT, YAZILIM VE OFİS DONANIM GİDERLERİ </t>
  </si>
  <si>
    <t>HARCAMA ADI</t>
  </si>
  <si>
    <t>MİKTAR</t>
  </si>
  <si>
    <t>BİRİM FİYAT</t>
  </si>
  <si>
    <t xml:space="preserve">TUTAR </t>
  </si>
  <si>
    <t>TOPLAM</t>
  </si>
  <si>
    <t>KDV %18:</t>
  </si>
  <si>
    <t>GENEL TOPLAM:</t>
  </si>
  <si>
    <t>GİDER KALEMLERİ</t>
  </si>
  <si>
    <t>Toplam Harcama</t>
  </si>
  <si>
    <t>% Sabit / Değişken</t>
  </si>
  <si>
    <t>Sabit Giderler</t>
  </si>
  <si>
    <t>Değişken Giderler</t>
  </si>
  <si>
    <t>% Sabit</t>
  </si>
  <si>
    <t>% Değişken</t>
  </si>
  <si>
    <t>HAMMADDE VE İŞLETME MALZEMELERİ</t>
  </si>
  <si>
    <t>KİRA</t>
  </si>
  <si>
    <t>ELEKTRİK</t>
  </si>
  <si>
    <t>SU</t>
  </si>
  <si>
    <t>TELEFON İNTERNET</t>
  </si>
  <si>
    <t>YAKIT (ULAŞIM)</t>
  </si>
  <si>
    <t>PERSONEL</t>
  </si>
  <si>
    <t xml:space="preserve">DOĞALGAZ </t>
  </si>
  <si>
    <t>BAKIM ONARIM</t>
  </si>
  <si>
    <t>GENEL GİDERLER</t>
  </si>
  <si>
    <t>PAZARLAMA SATIŞ DAĞITIM GİDERLERİ</t>
  </si>
  <si>
    <t>AMBALAJ PAKETLEME GİDERLERİ</t>
  </si>
  <si>
    <t>NAKLİYE GİDERİ</t>
  </si>
  <si>
    <t>PERSONEL GİDER TABLOSU *</t>
  </si>
  <si>
    <t>GÖREV</t>
  </si>
  <si>
    <t>SAYI</t>
  </si>
  <si>
    <t>BRÜT MAAŞ</t>
  </si>
  <si>
    <t>YILLIK TOPLAM</t>
  </si>
  <si>
    <t>OFİS PERSONELİ</t>
  </si>
  <si>
    <t>ÜRETİM PERSONELİ</t>
  </si>
  <si>
    <t xml:space="preserve"> GENEL TOPLAM</t>
  </si>
  <si>
    <t xml:space="preserve">5 YILLIK İŞLETME GİDERLERİ TABLOSU OTOMATİK OLARAK HESAPLANMAKTADIR. </t>
  </si>
  <si>
    <t>5 YILLIK İŞLETME GİDERLERİ TABLOSU</t>
  </si>
  <si>
    <t>TAHMİNİ BÜYÜME ORANI</t>
  </si>
  <si>
    <t>1.YIL</t>
  </si>
  <si>
    <t>2.YIL</t>
  </si>
  <si>
    <t>3.YIL</t>
  </si>
  <si>
    <t>4.YIL</t>
  </si>
  <si>
    <t>5.YIL</t>
  </si>
  <si>
    <t xml:space="preserve">İŞLETME SERMAYESİ TABLOSU OTOMATİK OLARAK HESAPLANMAKTADIR. </t>
  </si>
  <si>
    <t>İŞLETME SERMAYESİ TABLOSU</t>
  </si>
  <si>
    <t>İŞLETME SERMAYESİ KALEMLERİ</t>
  </si>
  <si>
    <t>YILLIK İŞLETME GİDERLERİ</t>
  </si>
  <si>
    <t>SÜRE</t>
  </si>
  <si>
    <t>İŞLETME SERMAYESİ İHTİYACI</t>
  </si>
  <si>
    <t>1 AYLIK</t>
  </si>
  <si>
    <t>GENEL TOPLAM</t>
  </si>
  <si>
    <t xml:space="preserve">TOPLAM YATIRIM İHTİYACI OTOMATİK OLARAK HESAPLANMAKTADIR. </t>
  </si>
  <si>
    <t>TOPLAM YATIRIM İHTİYACI</t>
  </si>
  <si>
    <t>SABİT YATIRIM SERMAYESİ</t>
  </si>
  <si>
    <t>İŞLETME SERMAYESİ</t>
  </si>
  <si>
    <t>TOPLAM YATIRIM</t>
  </si>
  <si>
    <t>YILLAR</t>
  </si>
  <si>
    <t>NAKİT GİRİŞLERİ</t>
  </si>
  <si>
    <t>1. YIL</t>
  </si>
  <si>
    <t>2. YIL</t>
  </si>
  <si>
    <t>3. YIL</t>
  </si>
  <si>
    <t>4. YIL</t>
  </si>
  <si>
    <t>5. YIL</t>
  </si>
  <si>
    <t>YATIRIM KREDİSİ</t>
  </si>
  <si>
    <t>ÖZKAYNAK</t>
  </si>
  <si>
    <t>İŞLETME GELİR GİDER FARKI</t>
  </si>
  <si>
    <t>YILBAŞI ELDEKİ NAKİT</t>
  </si>
  <si>
    <t>HURDA DEĞER</t>
  </si>
  <si>
    <t>NAKİT GİRİŞLERİ TOPLAMI (1,2,3,4)</t>
  </si>
  <si>
    <t xml:space="preserve">NAKİT ÇIKIŞLARI          </t>
  </si>
  <si>
    <t>SABİT YATIRIM TOPLAMI</t>
  </si>
  <si>
    <t>KRED FAİZ ÖDEMELERİ</t>
  </si>
  <si>
    <t>KREDİ ANA PARA ÖDEMELERİ</t>
  </si>
  <si>
    <t>KREDİ ÖDEME TOPLAMI</t>
  </si>
  <si>
    <t>VERGİLER</t>
  </si>
  <si>
    <t>NAKİT ÇIKIŞLARI TOPLAMI</t>
  </si>
  <si>
    <t>YILSONU ELDEKİ NAKİT</t>
  </si>
  <si>
    <t xml:space="preserve">KARA GEÇİŞ NOKTASI TABLOSU OTOMATİK OLARAK HESAPLANMAKTADIR. </t>
  </si>
  <si>
    <t>KÂRA GEÇİŞ NOKTASI</t>
  </si>
  <si>
    <t>SATIŞ GELİRLERİ</t>
  </si>
  <si>
    <t>İŞLETME GİDERLERİ</t>
  </si>
  <si>
    <t>AMORTİSMANLAR</t>
  </si>
  <si>
    <t>FİNANSMAN GİDERİ</t>
  </si>
  <si>
    <t>VERGİ ÖNCESİ KAR</t>
  </si>
  <si>
    <t>VERGİ SONRASI KAR</t>
  </si>
  <si>
    <t>NET NAKİT AKIMLAR</t>
  </si>
  <si>
    <t>BAŞABAŞ NOKTASI SATIŞ HESABI</t>
  </si>
  <si>
    <t>Başlanıç Sabit Yatırım Sermayesi</t>
  </si>
  <si>
    <t>İşletmenin Sabit Giderleri</t>
  </si>
  <si>
    <t xml:space="preserve">İşletme Değişken Giderleri </t>
  </si>
  <si>
    <t>İşletme Yıllık Brüt Satışlar</t>
  </si>
  <si>
    <t>Birim Satış Fiyatı</t>
  </si>
  <si>
    <t>Yıllık Üretim Adedi</t>
  </si>
  <si>
    <t>Birim Değişken Gider</t>
  </si>
  <si>
    <r>
      <t>Başa Baş Noktası (</t>
    </r>
    <r>
      <rPr>
        <b/>
        <sz val="14"/>
        <color indexed="8"/>
        <rFont val="Arial"/>
        <charset val="162"/>
      </rPr>
      <t>AY)</t>
    </r>
    <r>
      <rPr>
        <sz val="14"/>
        <color indexed="8"/>
        <rFont val="Arial"/>
        <family val="2"/>
        <charset val="162"/>
      </rPr>
      <t xml:space="preserve"> =                                  </t>
    </r>
  </si>
  <si>
    <r>
      <t xml:space="preserve">Başa Baş Noktası </t>
    </r>
    <r>
      <rPr>
        <b/>
        <sz val="14"/>
        <color indexed="8"/>
        <rFont val="Arial"/>
        <charset val="162"/>
      </rPr>
      <t>(ADET)</t>
    </r>
    <r>
      <rPr>
        <sz val="14"/>
        <color indexed="8"/>
        <rFont val="Arial"/>
        <family val="2"/>
        <charset val="162"/>
      </rPr>
      <t xml:space="preserve"> =                                 </t>
    </r>
  </si>
  <si>
    <r>
      <t xml:space="preserve">Başa Baş Noktası </t>
    </r>
    <r>
      <rPr>
        <b/>
        <sz val="14"/>
        <color indexed="8"/>
        <rFont val="Arial"/>
        <charset val="162"/>
      </rPr>
      <t>(TL)</t>
    </r>
    <r>
      <rPr>
        <sz val="14"/>
        <color indexed="8"/>
        <rFont val="Arial"/>
        <family val="2"/>
        <charset val="162"/>
      </rPr>
      <t xml:space="preserve"> =                                 </t>
    </r>
  </si>
  <si>
    <t xml:space="preserve">İŞLETME FİNANSMAN YAPISI TABLOSU OTOMATİK OLARAK HESAPLANMAKTADIR. </t>
  </si>
  <si>
    <t>İŞLETME FİNANSMAN YAPISI</t>
  </si>
  <si>
    <t>1.YIL TOPLAMI</t>
  </si>
  <si>
    <t>FİNANSMAN İHTİYACI</t>
  </si>
  <si>
    <t>BAŞLANGIÇ YATIRIMI</t>
  </si>
  <si>
    <t>TOPLAM FİNANSMAN İHTİYACI</t>
  </si>
  <si>
    <t>FİNANSMAN KAYNAKLARI</t>
  </si>
  <si>
    <t>ÖZKAYNAKLAR</t>
  </si>
  <si>
    <t xml:space="preserve">İşletme iç dinamiklerinden bağımsız, sermaye olarak eklenecek ilave kaynakları içerir. </t>
  </si>
  <si>
    <t>BORÇLAR</t>
  </si>
  <si>
    <t>KOSGEB DESTEKLERİ</t>
  </si>
  <si>
    <t>KREDİLER</t>
  </si>
  <si>
    <t xml:space="preserve">TOPLAM FİNANSMAN </t>
  </si>
  <si>
    <t>Üretim/Satış Hedefleri - ADET</t>
  </si>
  <si>
    <t xml:space="preserve">A  Y  L  A  R  </t>
  </si>
  <si>
    <t>Ürün/Hizmet Adı</t>
  </si>
  <si>
    <t xml:space="preserve">TOPLAM   </t>
  </si>
  <si>
    <t>Üretim/Satış Hedefleri - CİRO</t>
  </si>
  <si>
    <t>Birim Fiyat</t>
  </si>
  <si>
    <t xml:space="preserve"> </t>
  </si>
  <si>
    <t>Tahmini Büyüme Oranı</t>
  </si>
  <si>
    <t>Ürün Hizmet</t>
  </si>
  <si>
    <t xml:space="preserve">Yıllar </t>
    <phoneticPr fontId="16" type="noConversion"/>
  </si>
  <si>
    <t>İşletme Satış Toplamı</t>
  </si>
  <si>
    <t>5 Yıllık Gelir - Gider Hedef / CİRO</t>
  </si>
  <si>
    <t>İşletme Gelirleri Toplamı</t>
  </si>
  <si>
    <t>İşletme Giderleri toplamı</t>
  </si>
  <si>
    <t>Gelir -Gider Farkı</t>
  </si>
  <si>
    <t>Yıllık Satış Adedi</t>
  </si>
  <si>
    <t>Yıllık Satış Ciroları</t>
  </si>
  <si>
    <t>Satış Ağırlığı (%)</t>
  </si>
  <si>
    <t>Birim Fiyatları</t>
  </si>
  <si>
    <t>Kuruluş Dönemi Masrafları</t>
  </si>
  <si>
    <t>İzin / Ruhsat / Kayıt</t>
  </si>
  <si>
    <t>İlgili Kurum</t>
  </si>
  <si>
    <t>Tutar (TL)</t>
  </si>
  <si>
    <t xml:space="preserve">İmza tescil beyannamesi, </t>
  </si>
  <si>
    <t>Noter</t>
  </si>
  <si>
    <t>Vergi hesap numarasının alınması</t>
  </si>
  <si>
    <t>Vergi Dairesi</t>
  </si>
  <si>
    <t>Defterlerin alınması ve tasdik edilmesi</t>
  </si>
  <si>
    <t>Yoklama tutanağının düzenlenmesi</t>
  </si>
  <si>
    <t>Vergi levhası, yazar kasa levhası</t>
  </si>
  <si>
    <t>Fatura, irsaliye ve gider pusulası belgelerinin basımı</t>
  </si>
  <si>
    <t>Maliye Bakanlığının anlaşmalı matbaalar</t>
  </si>
  <si>
    <t>Şirket tescilinin yapılması</t>
  </si>
  <si>
    <t>Ticaret Sicil Memurluğu veya Esnaf Sanatkarlar Sicil Memurluğu</t>
  </si>
  <si>
    <t>Sicil gazetesi ilanı</t>
  </si>
  <si>
    <t xml:space="preserve">Ticaret Sicil Memurluğu Esnaf  ve Sanatkarlar Sicil Memurluğu, </t>
  </si>
  <si>
    <t>İlgili odaya kayıt yaptırılması</t>
  </si>
  <si>
    <t>Ticaret Odası veya Esnaf Sanatkarlar Odası veya Sanayi Odası</t>
  </si>
  <si>
    <t>İşyeri açma ve çalışma ruhsatlarının alınması</t>
  </si>
  <si>
    <t xml:space="preserve">Belediye </t>
  </si>
  <si>
    <t>Yazar Kasa</t>
  </si>
  <si>
    <t>Muhasebe Ücreti</t>
  </si>
  <si>
    <t>SMMO Üyesi muhasebeci veya Mali Müşavirler</t>
  </si>
  <si>
    <t xml:space="preserve">5 Yıllık Satış Hedef /  </t>
  </si>
  <si>
    <t>3.1 FİNANSAL TAHMİN TABLOSU (KDV Hariç TL)</t>
  </si>
  <si>
    <t>A) GELİR</t>
  </si>
  <si>
    <t>(Kuruluş Tarihi- 31 Aralık Arası)</t>
  </si>
  <si>
    <t>(1 Ocak- 31 Aralık Arası)</t>
  </si>
  <si>
    <t xml:space="preserve">GELİR GENEL TOPLAMI </t>
  </si>
  <si>
    <t>B) DİĞER</t>
  </si>
  <si>
    <t xml:space="preserve">GİDER GENEL TOPLAMI </t>
  </si>
  <si>
    <t>KAR/ZARAR (A-B)</t>
  </si>
  <si>
    <t>3.2 SABİT DEĞERLER (KDV Hariç TL)</t>
  </si>
  <si>
    <t>(İşletmeye ait; Demirbaş, Taşıt, Makine, Gayrimenkul vb. Toplamı)</t>
  </si>
  <si>
    <t>Dönem Başı Sabit Değerler</t>
  </si>
  <si>
    <t xml:space="preserve">Dönem İçinde Satın Alınan Sabit Değerler </t>
  </si>
  <si>
    <t xml:space="preserve">Dönem İçinde Satılan Sabit Değerler (-) </t>
  </si>
  <si>
    <t xml:space="preserve">DÖNEM SONU SABİT DEĞERLE </t>
  </si>
  <si>
    <t>3.3 ÇALIŞAN BİLGİLERİ</t>
  </si>
  <si>
    <t>Ortalama Çalışan Sayısı (A/360)</t>
  </si>
  <si>
    <r>
      <rPr>
        <b/>
        <sz val="10"/>
        <color indexed="8"/>
        <rFont val="Times New Roman"/>
        <charset val="162"/>
      </rPr>
      <t xml:space="preserve">Dönem içinde Elde Edilen Hasılat </t>
    </r>
    <r>
      <rPr>
        <sz val="10"/>
        <color indexed="8"/>
        <rFont val="Times New Roman"/>
        <family val="1"/>
        <charset val="162"/>
      </rPr>
      <t xml:space="preserve">
</t>
    </r>
    <r>
      <rPr>
        <i/>
        <sz val="10"/>
        <color rgb="FF000000"/>
        <rFont val="Times New Roman"/>
      </rPr>
      <t xml:space="preserve">(Mal ve hizmet satışlarından veya yapılan işlerden dolayı elde edilen gelir toplamı) </t>
    </r>
  </si>
  <si>
    <r>
      <rPr>
        <b/>
        <sz val="10"/>
        <color indexed="8"/>
        <rFont val="Times New Roman"/>
        <charset val="162"/>
      </rPr>
      <t xml:space="preserve">Diğer Gelirler </t>
    </r>
    <r>
      <rPr>
        <sz val="10"/>
        <color indexed="8"/>
        <rFont val="Times New Roman"/>
        <family val="1"/>
        <charset val="162"/>
      </rPr>
      <t xml:space="preserve">
</t>
    </r>
    <r>
      <rPr>
        <i/>
        <sz val="10"/>
        <color rgb="FF000000"/>
        <rFont val="Times New Roman"/>
      </rPr>
      <t>(Asli faaliyet dışında elde edilen, Kira Geliri, KOSGEB Desteği, vb. gelirler toplamı)</t>
    </r>
    <r>
      <rPr>
        <b/>
        <sz val="10"/>
        <color rgb="FF000000"/>
        <rFont val="Times New Roman"/>
      </rPr>
      <t xml:space="preserve"> </t>
    </r>
  </si>
  <si>
    <r>
      <rPr>
        <b/>
        <sz val="10"/>
        <color indexed="8"/>
        <rFont val="Times New Roman"/>
        <charset val="162"/>
      </rPr>
      <t xml:space="preserve">Dönem Sonu Emtia Mevcudu </t>
    </r>
    <r>
      <rPr>
        <sz val="10"/>
        <color indexed="8"/>
        <rFont val="Times New Roman"/>
        <family val="1"/>
        <charset val="162"/>
      </rPr>
      <t xml:space="preserve">
</t>
    </r>
    <r>
      <rPr>
        <i/>
        <sz val="10"/>
        <color rgb="FF000000"/>
        <rFont val="Times New Roman"/>
      </rPr>
      <t xml:space="preserve">(Dönem sonunda sahip olunan Hammadde, Yarı Mamül, Mamül, Ticari Mal toplamı) </t>
    </r>
  </si>
  <si>
    <r>
      <rPr>
        <b/>
        <sz val="10"/>
        <color indexed="8"/>
        <rFont val="Times New Roman"/>
        <charset val="162"/>
      </rPr>
      <t xml:space="preserve">Dönem Başı Emtia Mevcudu </t>
    </r>
    <r>
      <rPr>
        <sz val="10"/>
        <color indexed="8"/>
        <rFont val="Times New Roman"/>
        <family val="1"/>
        <charset val="162"/>
      </rPr>
      <t xml:space="preserve">
</t>
    </r>
    <r>
      <rPr>
        <i/>
        <sz val="10"/>
        <color rgb="FF000000"/>
        <rFont val="Times New Roman"/>
      </rPr>
      <t xml:space="preserve">(Dönem Başında sahip olunan Hammadde, Yarı Mamül, Mamül, Ticari Mal toplamı) </t>
    </r>
  </si>
  <si>
    <r>
      <rPr>
        <b/>
        <sz val="10"/>
        <color indexed="8"/>
        <rFont val="Times New Roman"/>
        <charset val="162"/>
      </rPr>
      <t xml:space="preserve">Dönem İçinde Satın Alınan Emtia </t>
    </r>
    <r>
      <rPr>
        <sz val="10"/>
        <color indexed="8"/>
        <rFont val="Times New Roman"/>
        <family val="1"/>
        <charset val="162"/>
      </rPr>
      <t xml:space="preserve">
</t>
    </r>
    <r>
      <rPr>
        <i/>
        <sz val="10"/>
        <color rgb="FF000000"/>
        <rFont val="Times New Roman"/>
      </rPr>
      <t xml:space="preserve">(Dönem içerisinde satın alınan Hammadde, Yarı Mamül, Mamül, Ticari Mal toplamı) </t>
    </r>
  </si>
  <si>
    <r>
      <rPr>
        <b/>
        <sz val="10"/>
        <color indexed="8"/>
        <rFont val="Times New Roman"/>
        <charset val="162"/>
      </rPr>
      <t xml:space="preserve">Giderler </t>
    </r>
    <r>
      <rPr>
        <sz val="10"/>
        <color indexed="8"/>
        <rFont val="Times New Roman"/>
        <family val="1"/>
        <charset val="162"/>
      </rPr>
      <t xml:space="preserve">
</t>
    </r>
    <r>
      <rPr>
        <i/>
        <sz val="10"/>
        <color rgb="FF000000"/>
        <rFont val="Times New Roman"/>
      </rPr>
      <t xml:space="preserve">(Dönem içerisinde işin yürütülmesi için gerekli olan işyeri kirası, personel, ısıtma, SGK primleri, elektrik, telefon, amortisman vb. giderler toplamı) </t>
    </r>
  </si>
  <si>
    <r>
      <rPr>
        <b/>
        <sz val="10"/>
        <color indexed="8"/>
        <rFont val="Times New Roman"/>
        <charset val="162"/>
      </rPr>
      <t xml:space="preserve">A) Gün Sayısı Toplamı </t>
    </r>
    <r>
      <rPr>
        <sz val="10"/>
        <color indexed="8"/>
        <rFont val="Times New Roman"/>
        <family val="1"/>
        <charset val="162"/>
      </rPr>
      <t xml:space="preserve">
</t>
    </r>
    <r>
      <rPr>
        <i/>
        <sz val="10"/>
        <color indexed="8"/>
        <rFont val="Times New Roman"/>
        <charset val="162"/>
      </rPr>
      <t xml:space="preserve">(İşletme sahibi, işletmede çalışan ortaklar ve personelin gün toplamları. 
Ay 30, yıl 360 gün üzerinden hesaplanır) </t>
    </r>
  </si>
  <si>
    <t>1-6 ay</t>
  </si>
  <si>
    <t>7-12 ay</t>
  </si>
  <si>
    <t xml:space="preserve">FİNANSAL PLAN </t>
  </si>
  <si>
    <t xml:space="preserve">1 Başlangıç Maliyetleri ve Diğer Başlangıç Giderleri </t>
  </si>
  <si>
    <t xml:space="preserve">2 İşletme Giderleri </t>
  </si>
  <si>
    <t xml:space="preserve">3 Nakit Projeksiyonları </t>
  </si>
  <si>
    <t>4 Kâra Geçiş Noktası</t>
  </si>
  <si>
    <t>5 Özkaynak ve/veya Diğer Kaynaklardan Sağlanacak Finansman</t>
  </si>
  <si>
    <r>
      <rPr>
        <b/>
        <i/>
        <u/>
        <sz val="14"/>
        <color rgb="FFFF0000"/>
        <rFont val="Times New Roman"/>
        <charset val="162"/>
      </rPr>
      <t>ÜRETİM SATIŞ HEDEFLERİ TABLOSU</t>
    </r>
    <r>
      <rPr>
        <b/>
        <i/>
        <sz val="12"/>
        <color rgb="FFFF0000"/>
        <rFont val="Times New Roman"/>
        <charset val="162"/>
      </rPr>
      <t xml:space="preserve"> DOLDURULDUĞUNDA 3 NAKİT PROJEKSİYONLARI TABLOSU OTOMATİK OLARAK HESAPLANMAKTADIR.</t>
    </r>
  </si>
  <si>
    <t>FORM NO: UGE 04</t>
  </si>
  <si>
    <t>Yayın Tarihi: Kasım / 2015</t>
  </si>
  <si>
    <t>Başabaş noktasını 
bir yıl içinde tamamlayamaması işletmenin karlı olmadığının göstergesidir.</t>
  </si>
  <si>
    <t>İşletme Giderleri</t>
  </si>
  <si>
    <t>Gider Kalemleri</t>
  </si>
  <si>
    <t>Aylık İşletme Gelirleri Toplamı</t>
  </si>
  <si>
    <t>Aylık İşletme Giderleri toplamı</t>
  </si>
  <si>
    <t>Aylık Gelir -Gider Farkı</t>
  </si>
  <si>
    <t>Revizyon Tarihi : 03.05.2018</t>
  </si>
  <si>
    <t>Aylık Gelir Gider Tablosu</t>
  </si>
  <si>
    <t>Oran</t>
  </si>
  <si>
    <t>HAMMADDE VE İŞLETME
MALZEMELERİ</t>
  </si>
  <si>
    <t xml:space="preserve">LABORATUVAR ALT MOBİL KİMYSAL SAKLAMA DOLAPLI ÇEKEROCAK SİSTEMİ 120X75X220 CM  </t>
  </si>
  <si>
    <t xml:space="preserve">LABORATUVAR ALT ÜST DOLAPLI EVYE SİSTEMLİ KENAR TEZGAH SİSTEMİ 460X75X90X70X50X30 CM  </t>
  </si>
  <si>
    <t>LABORATUVAR ALT DOLAPLI EVYE SİSTEMLİ KENAR TEZGAH SİSTEMİ 460X75X90 CM</t>
  </si>
  <si>
    <t xml:space="preserve">LABORATUVAR HASSAS TERAZİ MASASI MEVCUT TEZGAH SİSTEMİNE ADEPTE 90X75X90 CM  </t>
  </si>
  <si>
    <t xml:space="preserve">LABORATUVAR AKROBAT LOKAL EMİŞ KOLU  </t>
  </si>
  <si>
    <t xml:space="preserve">LABORATUVAR BÖLME SEPERATÖR SİSTEMİ 1000X10X250 CM  </t>
  </si>
  <si>
    <t xml:space="preserve">LABORATUVAR SEPERATÖR KAPISI 90X10X200 CM  ATLAMA BANKOSU 130X50X40 CM  </t>
  </si>
  <si>
    <t xml:space="preserve">LABORATUVAR TEMİZ – KİRLİ SOYUNMA DOLABI 50X40X200 CM  </t>
  </si>
  <si>
    <t>LABORATUVAR CLIP-IN ASMA TAVAN SİSTEMİ 60X60X2 CM</t>
  </si>
  <si>
    <t xml:space="preserve"> LABORATUVAR SLİM CLİP-IN LED AYDINLATMA 60X60X2 CM</t>
  </si>
  <si>
    <t>LABORATUVAR TEMİZ HAVA ÜFLEME DİFÜZÖRÜ 60X60X 15 CM</t>
  </si>
  <si>
    <t xml:space="preserve">LABORATUVAR PİS -ÇİĞ HAVA ÜFLEME EMİŞ ANEMOSTADI 20 CM  </t>
  </si>
  <si>
    <t xml:space="preserve">LABORATUVAR PASS BOX SİSTEM 40X40X10 CM  LABORAUVAR ISITMA SOĞUTMA ŞARTLANDIRMA KLİMASI 12000 BTU  </t>
  </si>
  <si>
    <t xml:space="preserve">LABORATUVAR TEMİZ HAVA ÜFLEME MOTOR VE DİFÜZÖR BAĞLANTILARI OLUŞTURULMASI  </t>
  </si>
  <si>
    <t xml:space="preserve">LABORATUVAR EMİŞ –ÇEKEROCAK-LOKAL EMİŞ KOLU  MOTOR VE ORTAM EMİŞ SİSTEMİ OLUŞTURULMASI  </t>
  </si>
  <si>
    <t>CİLT BAKIM ÜRÜNLERİ</t>
  </si>
  <si>
    <t>VÜCUT BAKIM ÜRÜNLERİ</t>
  </si>
  <si>
    <t>SAÇ  BAKIM ÜRÜNLERİ</t>
  </si>
  <si>
    <t>SPA &amp; WELLNESS ÜRÜNLER</t>
  </si>
  <si>
    <t>HİJYEN</t>
  </si>
  <si>
    <t>HEDİYELİK</t>
  </si>
  <si>
    <t>EV TEMİZLİK</t>
  </si>
  <si>
    <t>ONKO Pİ SERİSİ (20)</t>
  </si>
  <si>
    <t>ERKEK BAKIM ÜRÜNLERİ</t>
  </si>
  <si>
    <t>1. Yıl TOPLAM</t>
  </si>
  <si>
    <t>2. Yıl 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</si>
</sst>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#,##0\ &quot;TL&quot;;[Red]\-#,##0\ &quot;TL&quot;"/>
    <numFmt numFmtId="165" formatCode="#,##0.00\ &quot;TL&quot;;[Red]\-#,##0.00\ &quot;TL&quot;"/>
    <numFmt numFmtId="166" formatCode="#,##0.00_ ;[Red]\-#,##0.00\ "/>
    <numFmt numFmtId="167" formatCode="#,##0.00\ &quot;TL&quot;"/>
    <numFmt numFmtId="168" formatCode="#,##0.00\ _₺"/>
    <numFmt numFmtId="169" formatCode="_-* #,##0_-;\-* #,##0_-;_-* &quot;-&quot;??_-;_-@_-"/>
    <numFmt numFmtId="170" formatCode="0.000"/>
    <numFmt numFmtId="171" formatCode="#,##0.0\ &quot;TL&quot;;[Red]\-#,##0.0\ &quot;TL&quot;"/>
    <numFmt numFmtId="172" formatCode="_-* #,##0.0_-;\-* #,##0.0_-;_-* &quot;-&quot;??_-;_-@_-"/>
  </numFmts>
  <fonts count="89" x14ac:knownFonts="1"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2"/>
      <color indexed="8"/>
      <name val="Calibri"/>
      <family val="2"/>
      <charset val="162"/>
    </font>
    <font>
      <b/>
      <sz val="14"/>
      <color indexed="8"/>
      <name val="Calibri"/>
      <family val="2"/>
      <charset val="162"/>
    </font>
    <font>
      <b/>
      <sz val="18"/>
      <color indexed="8"/>
      <name val="Calibri"/>
      <family val="2"/>
      <charset val="162"/>
    </font>
    <font>
      <b/>
      <i/>
      <sz val="14"/>
      <color indexed="8"/>
      <name val="Times New Roman"/>
      <family val="1"/>
      <charset val="162"/>
    </font>
    <font>
      <sz val="14"/>
      <color indexed="8"/>
      <name val="Calibri"/>
      <family val="2"/>
      <charset val="162"/>
    </font>
    <font>
      <b/>
      <sz val="14"/>
      <color indexed="10"/>
      <name val="Calibri"/>
      <family val="2"/>
      <charset val="162"/>
    </font>
    <font>
      <sz val="10"/>
      <color indexed="8"/>
      <name val="Times New Roman"/>
      <family val="1"/>
      <charset val="162"/>
    </font>
    <font>
      <sz val="10"/>
      <color indexed="8"/>
      <name val="Arial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8"/>
      <name val="Verdana"/>
      <charset val="162"/>
    </font>
    <font>
      <sz val="8"/>
      <name val="Calibri"/>
      <family val="2"/>
      <charset val="162"/>
    </font>
    <font>
      <sz val="11"/>
      <color rgb="FFFF0000"/>
      <name val="Calibri"/>
      <charset val="162"/>
    </font>
    <font>
      <sz val="10"/>
      <color indexed="8"/>
      <name val="Calibri"/>
      <charset val="162"/>
    </font>
    <font>
      <b/>
      <sz val="10"/>
      <color indexed="8"/>
      <name val="Calibri"/>
      <charset val="162"/>
    </font>
    <font>
      <sz val="10"/>
      <color indexed="10"/>
      <name val="Calibri"/>
      <charset val="162"/>
    </font>
    <font>
      <b/>
      <sz val="10"/>
      <color indexed="10"/>
      <name val="Calibri"/>
      <charset val="162"/>
    </font>
    <font>
      <sz val="10"/>
      <color theme="1"/>
      <name val="Calibri"/>
      <charset val="162"/>
      <scheme val="minor"/>
    </font>
    <font>
      <sz val="10"/>
      <color indexed="10"/>
      <name val="Times New Roman"/>
      <family val="1"/>
      <charset val="162"/>
    </font>
    <font>
      <sz val="14"/>
      <color theme="1"/>
      <name val="Calibri"/>
      <charset val="162"/>
      <scheme val="minor"/>
    </font>
    <font>
      <sz val="10"/>
      <color theme="1"/>
      <name val="Calibri"/>
      <charset val="162"/>
    </font>
    <font>
      <sz val="14"/>
      <color indexed="8"/>
      <name val="Arial"/>
      <family val="2"/>
      <charset val="162"/>
    </font>
    <font>
      <sz val="14"/>
      <color theme="1"/>
      <name val="Calibri"/>
      <charset val="162"/>
    </font>
    <font>
      <b/>
      <i/>
      <sz val="14"/>
      <color indexed="8"/>
      <name val="Calibri"/>
      <charset val="162"/>
    </font>
    <font>
      <sz val="10"/>
      <name val="Calibri"/>
      <charset val="162"/>
    </font>
    <font>
      <sz val="9"/>
      <color indexed="81"/>
      <name val="Noteworthy Bold"/>
      <family val="2"/>
      <charset val="162"/>
    </font>
    <font>
      <b/>
      <u/>
      <sz val="9"/>
      <color indexed="81"/>
      <name val="Tahoma"/>
      <charset val="162"/>
    </font>
    <font>
      <sz val="9"/>
      <color indexed="81"/>
      <name val="Arial"/>
      <charset val="162"/>
    </font>
    <font>
      <b/>
      <i/>
      <u/>
      <sz val="9"/>
      <color indexed="81"/>
      <name val="Tahoma"/>
      <charset val="162"/>
    </font>
    <font>
      <b/>
      <sz val="18"/>
      <color indexed="8"/>
      <name val="Times New Roman"/>
      <charset val="162"/>
    </font>
    <font>
      <b/>
      <u/>
      <sz val="12"/>
      <color indexed="81"/>
      <name val="Tahoma"/>
      <family val="2"/>
      <charset val="162"/>
    </font>
    <font>
      <b/>
      <u/>
      <sz val="12"/>
      <color indexed="81"/>
      <name val="Noteworthy Bold"/>
      <family val="2"/>
      <charset val="162"/>
    </font>
    <font>
      <sz val="10"/>
      <color rgb="FFFF0000"/>
      <name val="Calibri"/>
      <charset val="162"/>
    </font>
    <font>
      <b/>
      <i/>
      <sz val="12"/>
      <color rgb="FFFF0000"/>
      <name val="Times New Roman"/>
      <charset val="162"/>
    </font>
    <font>
      <b/>
      <i/>
      <sz val="12"/>
      <color indexed="10"/>
      <name val="Times New Roman"/>
      <charset val="162"/>
    </font>
    <font>
      <i/>
      <sz val="11"/>
      <color theme="1"/>
      <name val="Calibri"/>
      <family val="2"/>
      <charset val="162"/>
      <scheme val="minor"/>
    </font>
    <font>
      <b/>
      <i/>
      <sz val="11"/>
      <color theme="1"/>
      <name val="Calibri"/>
      <charset val="162"/>
      <scheme val="minor"/>
    </font>
    <font>
      <b/>
      <i/>
      <u/>
      <sz val="14"/>
      <color rgb="FFFF0000"/>
      <name val="Times New Roman"/>
      <charset val="162"/>
    </font>
    <font>
      <sz val="11"/>
      <color theme="1"/>
      <name val="Calibri"/>
      <family val="2"/>
      <charset val="162"/>
      <scheme val="minor"/>
    </font>
    <font>
      <b/>
      <sz val="12"/>
      <color indexed="10"/>
      <name val="Calibri"/>
      <charset val="162"/>
    </font>
    <font>
      <sz val="12"/>
      <color indexed="10"/>
      <name val="Calibri"/>
      <charset val="162"/>
    </font>
    <font>
      <u/>
      <sz val="11"/>
      <color theme="10"/>
      <name val="Calibri"/>
      <family val="2"/>
      <charset val="162"/>
      <scheme val="minor"/>
    </font>
    <font>
      <u/>
      <sz val="11"/>
      <color theme="11"/>
      <name val="Calibri"/>
      <family val="2"/>
      <charset val="162"/>
      <scheme val="minor"/>
    </font>
    <font>
      <sz val="9"/>
      <color indexed="81"/>
      <name val="Calibri"/>
      <family val="2"/>
      <charset val="162"/>
    </font>
    <font>
      <b/>
      <sz val="9"/>
      <color indexed="81"/>
      <name val="Calibri"/>
      <family val="2"/>
      <charset val="162"/>
    </font>
    <font>
      <b/>
      <sz val="14"/>
      <color indexed="8"/>
      <name val="Arial"/>
      <charset val="162"/>
    </font>
    <font>
      <sz val="10"/>
      <color rgb="FFFF6600"/>
      <name val="Calibri"/>
      <charset val="162"/>
    </font>
    <font>
      <sz val="11"/>
      <color rgb="FFFF6600"/>
      <name val="Calibri"/>
      <charset val="162"/>
    </font>
    <font>
      <sz val="11"/>
      <color theme="1"/>
      <name val="Calibri"/>
      <charset val="162"/>
    </font>
    <font>
      <b/>
      <i/>
      <u/>
      <sz val="10"/>
      <color indexed="81"/>
      <name val="Calibri"/>
      <charset val="162"/>
    </font>
    <font>
      <sz val="10"/>
      <color indexed="81"/>
      <name val="Calibri"/>
      <charset val="162"/>
    </font>
    <font>
      <b/>
      <sz val="14"/>
      <color rgb="FFFF0000"/>
      <name val="Calibri"/>
      <charset val="162"/>
    </font>
    <font>
      <sz val="9"/>
      <color rgb="FFFF0000"/>
      <name val="Arial"/>
      <family val="2"/>
      <charset val="162"/>
    </font>
    <font>
      <sz val="9"/>
      <color indexed="10"/>
      <name val="Calibri"/>
      <charset val="162"/>
    </font>
    <font>
      <b/>
      <sz val="9"/>
      <color indexed="10"/>
      <name val="Calibri"/>
      <charset val="162"/>
    </font>
    <font>
      <sz val="9"/>
      <color rgb="FFFF0000"/>
      <name val="Calibri"/>
      <charset val="162"/>
    </font>
    <font>
      <b/>
      <sz val="9"/>
      <color rgb="FFFF0000"/>
      <name val="Calibri"/>
      <charset val="162"/>
    </font>
    <font>
      <sz val="9"/>
      <color theme="1"/>
      <name val="Arial"/>
      <charset val="162"/>
    </font>
    <font>
      <sz val="9"/>
      <color indexed="8"/>
      <name val="Calibri"/>
      <charset val="162"/>
    </font>
    <font>
      <u/>
      <sz val="12"/>
      <color theme="10"/>
      <name val="Calibri"/>
      <charset val="162"/>
      <scheme val="minor"/>
    </font>
    <font>
      <b/>
      <sz val="10"/>
      <color rgb="FF000000"/>
      <name val="Times New Roman"/>
    </font>
    <font>
      <i/>
      <sz val="10"/>
      <color rgb="FF000000"/>
      <name val="Times New Roman"/>
    </font>
    <font>
      <sz val="9"/>
      <color indexed="8"/>
      <name val="Times New Roman"/>
      <charset val="162"/>
    </font>
    <font>
      <sz val="10"/>
      <color theme="1"/>
      <name val="Times New Roman"/>
      <charset val="162"/>
    </font>
    <font>
      <b/>
      <sz val="10"/>
      <color indexed="8"/>
      <name val="Times New Roman"/>
      <charset val="162"/>
    </font>
    <font>
      <sz val="10"/>
      <color rgb="FFFF0000"/>
      <name val="Times New Roman"/>
      <charset val="162"/>
    </font>
    <font>
      <i/>
      <sz val="10"/>
      <color indexed="8"/>
      <name val="Times New Roman"/>
      <charset val="162"/>
    </font>
    <font>
      <b/>
      <sz val="10"/>
      <color rgb="FFFF0000"/>
      <name val="Times New Roman"/>
      <charset val="162"/>
    </font>
    <font>
      <sz val="10"/>
      <name val="Times New Roman"/>
      <charset val="162"/>
    </font>
    <font>
      <b/>
      <sz val="16"/>
      <color theme="1"/>
      <name val="Times New Roman"/>
      <charset val="162"/>
    </font>
    <font>
      <u/>
      <sz val="14"/>
      <color theme="10"/>
      <name val="Calibri"/>
      <charset val="162"/>
      <scheme val="minor"/>
    </font>
    <font>
      <b/>
      <sz val="14"/>
      <color theme="3"/>
      <name val="Arial Tur"/>
      <charset val="162"/>
    </font>
    <font>
      <sz val="11"/>
      <color rgb="FF008000"/>
      <name val="Calibri"/>
      <family val="2"/>
      <charset val="162"/>
      <scheme val="minor"/>
    </font>
    <font>
      <sz val="10"/>
      <color rgb="FF008000"/>
      <name val="Times New Roman"/>
      <family val="1"/>
      <charset val="162"/>
    </font>
    <font>
      <sz val="11"/>
      <name val="Calibri"/>
      <family val="2"/>
      <charset val="162"/>
      <scheme val="minor"/>
    </font>
    <font>
      <sz val="10"/>
      <color rgb="FFFF6600"/>
      <name val="Times New Roman"/>
      <charset val="162"/>
    </font>
    <font>
      <b/>
      <sz val="10"/>
      <color theme="1"/>
      <name val="Times New Roman"/>
      <charset val="162"/>
    </font>
    <font>
      <b/>
      <sz val="11"/>
      <color rgb="FF000090"/>
      <name val="Times New Roman"/>
      <charset val="162"/>
    </font>
    <font>
      <sz val="9"/>
      <name val="Calibri"/>
      <charset val="162"/>
    </font>
    <font>
      <u/>
      <sz val="10"/>
      <color theme="1"/>
      <name val="Times New Roman"/>
      <charset val="162"/>
    </font>
    <font>
      <sz val="9"/>
      <name val="Arial"/>
      <charset val="162"/>
    </font>
    <font>
      <b/>
      <sz val="11"/>
      <color indexed="10"/>
      <name val="Calibri"/>
      <charset val="162"/>
    </font>
    <font>
      <b/>
      <sz val="11"/>
      <color rgb="FFFF0000"/>
      <name val="Arial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DB4A"/>
        <bgColor indexed="64"/>
      </patternFill>
    </fill>
    <fill>
      <patternFill patternType="solid">
        <fgColor theme="0"/>
        <bgColor indexed="8"/>
      </patternFill>
    </fill>
  </fills>
  <borders count="115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</borders>
  <cellStyleXfs count="64">
    <xf numFmtId="0" fontId="0" fillId="0" borderId="0"/>
    <xf numFmtId="43" fontId="4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586">
    <xf numFmtId="0" fontId="0" fillId="0" borderId="0" xfId="0"/>
    <xf numFmtId="0" fontId="0" fillId="0" borderId="0" xfId="0" applyFill="1"/>
    <xf numFmtId="168" fontId="0" fillId="0" borderId="0" xfId="0" applyNumberFormat="1" applyFill="1"/>
    <xf numFmtId="0" fontId="23" fillId="0" borderId="14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25" fillId="6" borderId="36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169" fontId="13" fillId="0" borderId="5" xfId="1" applyNumberFormat="1" applyFont="1" applyBorder="1" applyAlignment="1">
      <alignment horizontal="left" vertical="center"/>
    </xf>
    <xf numFmtId="169" fontId="13" fillId="0" borderId="9" xfId="1" applyNumberFormat="1" applyFont="1" applyBorder="1" applyAlignment="1">
      <alignment horizontal="left" vertical="center"/>
    </xf>
    <xf numFmtId="169" fontId="13" fillId="0" borderId="10" xfId="1" applyNumberFormat="1" applyFont="1" applyBorder="1" applyAlignment="1">
      <alignment horizontal="left" vertical="center"/>
    </xf>
    <xf numFmtId="0" fontId="28" fillId="6" borderId="31" xfId="0" applyFont="1" applyFill="1" applyBorder="1" applyAlignment="1">
      <alignment horizontal="center"/>
    </xf>
    <xf numFmtId="0" fontId="7" fillId="6" borderId="33" xfId="0" applyFont="1" applyFill="1" applyBorder="1" applyAlignment="1">
      <alignment horizontal="center" vertical="center" wrapText="1"/>
    </xf>
    <xf numFmtId="169" fontId="51" fillId="6" borderId="32" xfId="1" applyNumberFormat="1" applyFont="1" applyFill="1" applyBorder="1" applyAlignment="1">
      <alignment horizontal="left" vertical="center"/>
    </xf>
    <xf numFmtId="169" fontId="13" fillId="0" borderId="19" xfId="1" applyNumberFormat="1" applyFont="1" applyBorder="1" applyAlignment="1">
      <alignment horizontal="center" vertical="center"/>
    </xf>
    <xf numFmtId="169" fontId="13" fillId="0" borderId="7" xfId="1" applyNumberFormat="1" applyFont="1" applyBorder="1" applyAlignment="1">
      <alignment horizontal="center" vertical="center"/>
    </xf>
    <xf numFmtId="169" fontId="13" fillId="0" borderId="35" xfId="1" applyNumberFormat="1" applyFont="1" applyBorder="1" applyAlignment="1">
      <alignment horizontal="center" vertical="center"/>
    </xf>
    <xf numFmtId="169" fontId="11" fillId="6" borderId="38" xfId="1" applyNumberFormat="1" applyFont="1" applyFill="1" applyBorder="1" applyAlignment="1">
      <alignment horizontal="left"/>
    </xf>
    <xf numFmtId="165" fontId="24" fillId="5" borderId="7" xfId="0" applyNumberFormat="1" applyFont="1" applyFill="1" applyBorder="1" applyAlignment="1" applyProtection="1">
      <alignment horizontal="right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9" fillId="8" borderId="78" xfId="0" applyFont="1" applyFill="1" applyBorder="1" applyProtection="1">
      <protection locked="0"/>
    </xf>
    <xf numFmtId="0" fontId="25" fillId="8" borderId="78" xfId="0" applyFont="1" applyFill="1" applyBorder="1" applyProtection="1">
      <protection locked="0"/>
    </xf>
    <xf numFmtId="0" fontId="25" fillId="0" borderId="0" xfId="0" applyFont="1" applyBorder="1" applyProtection="1">
      <protection locked="0"/>
    </xf>
    <xf numFmtId="0" fontId="25" fillId="0" borderId="0" xfId="0" applyFont="1" applyProtection="1">
      <protection locked="0"/>
    </xf>
    <xf numFmtId="0" fontId="0" fillId="3" borderId="11" xfId="0" applyFont="1" applyFill="1" applyBorder="1" applyAlignment="1" applyProtection="1">
      <alignment horizontal="center"/>
      <protection locked="0"/>
    </xf>
    <xf numFmtId="0" fontId="0" fillId="3" borderId="20" xfId="0" applyFont="1" applyFill="1" applyBorder="1" applyAlignment="1" applyProtection="1">
      <alignment horizontal="center"/>
      <protection locked="0"/>
    </xf>
    <xf numFmtId="0" fontId="0" fillId="3" borderId="18" xfId="0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Protection="1">
      <protection locked="0"/>
    </xf>
    <xf numFmtId="165" fontId="19" fillId="0" borderId="10" xfId="0" applyNumberFormat="1" applyFont="1" applyBorder="1" applyAlignment="1" applyProtection="1">
      <alignment horizontal="right"/>
      <protection locked="0"/>
    </xf>
    <xf numFmtId="0" fontId="0" fillId="3" borderId="14" xfId="0" applyFont="1" applyFill="1" applyBorder="1" applyAlignment="1" applyProtection="1">
      <alignment horizontal="center"/>
      <protection locked="0"/>
    </xf>
    <xf numFmtId="0" fontId="5" fillId="3" borderId="8" xfId="0" applyFont="1" applyFill="1" applyBorder="1" applyProtection="1">
      <protection locked="0"/>
    </xf>
    <xf numFmtId="165" fontId="19" fillId="0" borderId="5" xfId="0" applyNumberFormat="1" applyFont="1" applyBorder="1" applyAlignment="1" applyProtection="1">
      <alignment horizontal="right"/>
      <protection locked="0"/>
    </xf>
    <xf numFmtId="0" fontId="5" fillId="3" borderId="23" xfId="0" applyFont="1" applyFill="1" applyBorder="1" applyProtection="1">
      <protection locked="0"/>
    </xf>
    <xf numFmtId="165" fontId="19" fillId="0" borderId="21" xfId="0" applyNumberFormat="1" applyFont="1" applyBorder="1" applyAlignment="1" applyProtection="1">
      <alignment horizontal="right"/>
      <protection locked="0"/>
    </xf>
    <xf numFmtId="0" fontId="0" fillId="3" borderId="24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3" borderId="21" xfId="0" applyFont="1" applyFill="1" applyBorder="1" applyAlignment="1" applyProtection="1">
      <alignment horizontal="left"/>
      <protection locked="0"/>
    </xf>
    <xf numFmtId="0" fontId="12" fillId="5" borderId="10" xfId="0" applyFont="1" applyFill="1" applyBorder="1" applyAlignment="1" applyProtection="1">
      <alignment horizontal="center" vertical="center"/>
      <protection locked="0"/>
    </xf>
    <xf numFmtId="0" fontId="12" fillId="5" borderId="5" xfId="0" applyFont="1" applyFill="1" applyBorder="1" applyAlignment="1" applyProtection="1">
      <alignment horizontal="center" vertical="center"/>
      <protection locked="0"/>
    </xf>
    <xf numFmtId="165" fontId="12" fillId="5" borderId="5" xfId="0" applyNumberFormat="1" applyFont="1" applyFill="1" applyBorder="1" applyAlignment="1" applyProtection="1">
      <alignment horizontal="center" vertical="center"/>
      <protection locked="0"/>
    </xf>
    <xf numFmtId="0" fontId="12" fillId="4" borderId="5" xfId="0" applyFont="1" applyFill="1" applyBorder="1" applyAlignment="1" applyProtection="1">
      <alignment vertical="center" wrapText="1"/>
      <protection locked="0"/>
    </xf>
    <xf numFmtId="165" fontId="0" fillId="0" borderId="0" xfId="0" applyNumberFormat="1" applyProtection="1">
      <protection locked="0"/>
    </xf>
    <xf numFmtId="0" fontId="12" fillId="5" borderId="21" xfId="0" applyFont="1" applyFill="1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horizontal="center"/>
      <protection locked="0"/>
    </xf>
    <xf numFmtId="0" fontId="10" fillId="3" borderId="5" xfId="0" applyFont="1" applyFill="1" applyBorder="1" applyProtection="1">
      <protection locked="0"/>
    </xf>
    <xf numFmtId="0" fontId="0" fillId="3" borderId="15" xfId="0" applyFont="1" applyFill="1" applyBorder="1" applyAlignment="1" applyProtection="1">
      <alignment horizontal="center"/>
      <protection locked="0"/>
    </xf>
    <xf numFmtId="0" fontId="10" fillId="3" borderId="16" xfId="0" applyFont="1" applyFill="1" applyBorder="1" applyProtection="1">
      <protection locked="0"/>
    </xf>
    <xf numFmtId="0" fontId="10" fillId="8" borderId="78" xfId="0" applyFont="1" applyFill="1" applyBorder="1" applyProtection="1">
      <protection locked="0"/>
    </xf>
    <xf numFmtId="165" fontId="11" fillId="8" borderId="78" xfId="0" applyNumberFormat="1" applyFont="1" applyFill="1" applyBorder="1" applyAlignment="1" applyProtection="1">
      <alignment horizontal="right"/>
      <protection locked="0"/>
    </xf>
    <xf numFmtId="0" fontId="19" fillId="3" borderId="10" xfId="0" applyFont="1" applyFill="1" applyBorder="1" applyAlignment="1" applyProtection="1">
      <alignment wrapText="1"/>
      <protection locked="0"/>
    </xf>
    <xf numFmtId="0" fontId="54" fillId="3" borderId="11" xfId="0" applyFont="1" applyFill="1" applyBorder="1" applyAlignment="1" applyProtection="1">
      <alignment horizontal="center"/>
      <protection locked="0"/>
    </xf>
    <xf numFmtId="0" fontId="54" fillId="3" borderId="20" xfId="0" applyFont="1" applyFill="1" applyBorder="1" applyAlignment="1" applyProtection="1">
      <alignment horizontal="center"/>
      <protection locked="0"/>
    </xf>
    <xf numFmtId="0" fontId="54" fillId="3" borderId="52" xfId="0" applyFont="1" applyFill="1" applyBorder="1" applyAlignment="1" applyProtection="1">
      <alignment horizontal="center"/>
      <protection locked="0"/>
    </xf>
    <xf numFmtId="0" fontId="19" fillId="3" borderId="53" xfId="0" applyFont="1" applyFill="1" applyBorder="1" applyAlignment="1" applyProtection="1">
      <alignment vertical="center"/>
      <protection locked="0"/>
    </xf>
    <xf numFmtId="0" fontId="19" fillId="0" borderId="53" xfId="0" applyFont="1" applyBorder="1" applyAlignment="1" applyProtection="1">
      <alignment horizontal="center" vertical="center"/>
      <protection locked="0"/>
    </xf>
    <xf numFmtId="165" fontId="19" fillId="0" borderId="53" xfId="0" applyNumberFormat="1" applyFont="1" applyBorder="1" applyAlignment="1" applyProtection="1">
      <alignment horizontal="center" vertical="center"/>
      <protection locked="0"/>
    </xf>
    <xf numFmtId="0" fontId="19" fillId="3" borderId="21" xfId="0" applyFont="1" applyFill="1" applyBorder="1" applyAlignment="1" applyProtection="1">
      <alignment vertical="center"/>
      <protection locked="0"/>
    </xf>
    <xf numFmtId="0" fontId="19" fillId="0" borderId="21" xfId="0" applyFont="1" applyBorder="1" applyAlignment="1" applyProtection="1">
      <alignment horizontal="center" vertical="center"/>
      <protection locked="0"/>
    </xf>
    <xf numFmtId="165" fontId="19" fillId="0" borderId="21" xfId="0" applyNumberFormat="1" applyFont="1" applyBorder="1" applyAlignment="1" applyProtection="1">
      <alignment horizontal="center" vertical="center"/>
      <protection locked="0"/>
    </xf>
    <xf numFmtId="0" fontId="54" fillId="3" borderId="24" xfId="0" applyFont="1" applyFill="1" applyBorder="1" applyAlignment="1" applyProtection="1">
      <alignment horizontal="center"/>
      <protection locked="0"/>
    </xf>
    <xf numFmtId="165" fontId="7" fillId="3" borderId="26" xfId="0" applyNumberFormat="1" applyFont="1" applyFill="1" applyBorder="1" applyAlignment="1" applyProtection="1">
      <alignment horizontal="center"/>
      <protection locked="0"/>
    </xf>
    <xf numFmtId="0" fontId="54" fillId="3" borderId="18" xfId="0" applyFont="1" applyFill="1" applyBorder="1" applyAlignment="1" applyProtection="1">
      <alignment horizontal="center"/>
      <protection locked="0"/>
    </xf>
    <xf numFmtId="0" fontId="54" fillId="3" borderId="14" xfId="0" applyFont="1" applyFill="1" applyBorder="1" applyAlignment="1" applyProtection="1">
      <alignment horizontal="center"/>
      <protection locked="0"/>
    </xf>
    <xf numFmtId="0" fontId="28" fillId="0" borderId="0" xfId="0" applyFont="1" applyProtection="1">
      <protection locked="0"/>
    </xf>
    <xf numFmtId="0" fontId="7" fillId="3" borderId="42" xfId="0" applyFont="1" applyFill="1" applyBorder="1" applyAlignment="1" applyProtection="1">
      <protection locked="0"/>
    </xf>
    <xf numFmtId="0" fontId="7" fillId="3" borderId="43" xfId="0" applyFont="1" applyFill="1" applyBorder="1" applyAlignment="1" applyProtection="1">
      <protection locked="0"/>
    </xf>
    <xf numFmtId="0" fontId="7" fillId="3" borderId="44" xfId="0" applyFont="1" applyFill="1" applyBorder="1" applyAlignment="1" applyProtection="1">
      <protection locked="0"/>
    </xf>
    <xf numFmtId="0" fontId="7" fillId="3" borderId="23" xfId="0" applyFont="1" applyFill="1" applyBorder="1" applyAlignment="1" applyProtection="1">
      <alignment vertical="center" wrapText="1"/>
      <protection locked="0"/>
    </xf>
    <xf numFmtId="0" fontId="7" fillId="3" borderId="21" xfId="0" applyFont="1" applyFill="1" applyBorder="1" applyAlignment="1" applyProtection="1">
      <alignment horizontal="center" vertical="center" wrapText="1"/>
      <protection locked="0"/>
    </xf>
    <xf numFmtId="0" fontId="7" fillId="3" borderId="22" xfId="0" applyFont="1" applyFill="1" applyBorder="1" applyAlignment="1" applyProtection="1">
      <alignment horizontal="center" vertical="center" wrapText="1"/>
      <protection locked="0"/>
    </xf>
    <xf numFmtId="0" fontId="19" fillId="3" borderId="77" xfId="0" applyFont="1" applyFill="1" applyBorder="1" applyAlignment="1" applyProtection="1">
      <alignment wrapText="1"/>
      <protection locked="0"/>
    </xf>
    <xf numFmtId="0" fontId="19" fillId="3" borderId="8" xfId="0" applyFont="1" applyFill="1" applyBorder="1" applyAlignment="1" applyProtection="1">
      <alignment wrapText="1"/>
      <protection locked="0"/>
    </xf>
    <xf numFmtId="0" fontId="19" fillId="3" borderId="10" xfId="0" applyFont="1" applyFill="1" applyBorder="1" applyProtection="1">
      <protection locked="0"/>
    </xf>
    <xf numFmtId="0" fontId="19" fillId="3" borderId="5" xfId="0" applyFont="1" applyFill="1" applyBorder="1" applyProtection="1">
      <protection locked="0"/>
    </xf>
    <xf numFmtId="0" fontId="54" fillId="3" borderId="15" xfId="0" applyFont="1" applyFill="1" applyBorder="1" applyAlignment="1" applyProtection="1">
      <alignment horizontal="center"/>
      <protection locked="0"/>
    </xf>
    <xf numFmtId="0" fontId="9" fillId="8" borderId="78" xfId="0" applyFont="1" applyFill="1" applyBorder="1" applyAlignment="1" applyProtection="1">
      <alignment vertical="center"/>
      <protection locked="0"/>
    </xf>
    <xf numFmtId="165" fontId="7" fillId="8" borderId="78" xfId="0" applyNumberFormat="1" applyFont="1" applyFill="1" applyBorder="1" applyAlignment="1" applyProtection="1">
      <alignment horizontal="right"/>
      <protection locked="0"/>
    </xf>
    <xf numFmtId="0" fontId="54" fillId="0" borderId="31" xfId="0" applyFont="1" applyBorder="1" applyAlignment="1" applyProtection="1">
      <alignment horizontal="center"/>
      <protection locked="0"/>
    </xf>
    <xf numFmtId="0" fontId="29" fillId="3" borderId="63" xfId="0" applyFont="1" applyFill="1" applyBorder="1" applyAlignment="1" applyProtection="1">
      <protection locked="0"/>
    </xf>
    <xf numFmtId="0" fontId="29" fillId="3" borderId="32" xfId="0" applyFont="1" applyFill="1" applyBorder="1" applyAlignment="1" applyProtection="1">
      <alignment horizontal="center"/>
      <protection locked="0"/>
    </xf>
    <xf numFmtId="0" fontId="29" fillId="3" borderId="33" xfId="0" applyFont="1" applyFill="1" applyBorder="1" applyAlignment="1" applyProtection="1">
      <alignment horizontal="center"/>
      <protection locked="0"/>
    </xf>
    <xf numFmtId="0" fontId="54" fillId="0" borderId="18" xfId="0" applyFont="1" applyBorder="1" applyAlignment="1" applyProtection="1">
      <alignment horizontal="center"/>
      <protection locked="0"/>
    </xf>
    <xf numFmtId="0" fontId="19" fillId="5" borderId="64" xfId="0" applyFont="1" applyFill="1" applyBorder="1" applyProtection="1">
      <protection locked="0"/>
    </xf>
    <xf numFmtId="165" fontId="19" fillId="0" borderId="10" xfId="0" applyNumberFormat="1" applyFont="1" applyFill="1" applyBorder="1" applyAlignment="1" applyProtection="1">
      <alignment horizontal="right"/>
      <protection locked="0"/>
    </xf>
    <xf numFmtId="165" fontId="19" fillId="0" borderId="19" xfId="0" applyNumberFormat="1" applyFont="1" applyFill="1" applyBorder="1" applyAlignment="1" applyProtection="1">
      <alignment horizontal="right"/>
      <protection locked="0"/>
    </xf>
    <xf numFmtId="0" fontId="54" fillId="0" borderId="14" xfId="0" applyFont="1" applyBorder="1" applyAlignment="1" applyProtection="1">
      <alignment horizontal="center"/>
      <protection locked="0"/>
    </xf>
    <xf numFmtId="0" fontId="19" fillId="3" borderId="65" xfId="0" applyFont="1" applyFill="1" applyBorder="1" applyProtection="1">
      <protection locked="0"/>
    </xf>
    <xf numFmtId="165" fontId="19" fillId="0" borderId="5" xfId="0" applyNumberFormat="1" applyFont="1" applyFill="1" applyBorder="1" applyAlignment="1" applyProtection="1">
      <alignment horizontal="right"/>
      <protection locked="0"/>
    </xf>
    <xf numFmtId="165" fontId="19" fillId="0" borderId="7" xfId="0" applyNumberFormat="1" applyFont="1" applyFill="1" applyBorder="1" applyAlignment="1" applyProtection="1">
      <alignment horizontal="right"/>
      <protection locked="0"/>
    </xf>
    <xf numFmtId="0" fontId="19" fillId="0" borderId="65" xfId="0" applyFont="1" applyBorder="1" applyProtection="1">
      <protection locked="0"/>
    </xf>
    <xf numFmtId="165" fontId="19" fillId="2" borderId="5" xfId="0" applyNumberFormat="1" applyFont="1" applyFill="1" applyBorder="1" applyAlignment="1" applyProtection="1">
      <alignment horizontal="right"/>
      <protection locked="0"/>
    </xf>
    <xf numFmtId="165" fontId="19" fillId="2" borderId="7" xfId="0" applyNumberFormat="1" applyFont="1" applyFill="1" applyBorder="1" applyAlignment="1" applyProtection="1">
      <alignment horizontal="right"/>
      <protection locked="0"/>
    </xf>
    <xf numFmtId="0" fontId="54" fillId="0" borderId="34" xfId="0" applyFont="1" applyBorder="1" applyAlignment="1" applyProtection="1">
      <alignment horizontal="center"/>
      <protection locked="0"/>
    </xf>
    <xf numFmtId="0" fontId="20" fillId="0" borderId="66" xfId="0" applyFont="1" applyBorder="1" applyProtection="1">
      <protection locked="0"/>
    </xf>
    <xf numFmtId="0" fontId="54" fillId="0" borderId="28" xfId="0" applyFont="1" applyBorder="1" applyAlignment="1" applyProtection="1">
      <alignment horizontal="center"/>
      <protection locked="0"/>
    </xf>
    <xf numFmtId="0" fontId="29" fillId="0" borderId="67" xfId="0" applyFont="1" applyBorder="1" applyAlignment="1" applyProtection="1">
      <protection locked="0"/>
    </xf>
    <xf numFmtId="0" fontId="29" fillId="3" borderId="29" xfId="0" applyFont="1" applyFill="1" applyBorder="1" applyAlignment="1" applyProtection="1">
      <alignment horizontal="center"/>
      <protection locked="0"/>
    </xf>
    <xf numFmtId="0" fontId="29" fillId="3" borderId="30" xfId="0" applyFont="1" applyFill="1" applyBorder="1" applyAlignment="1" applyProtection="1">
      <alignment horizontal="center"/>
      <protection locked="0"/>
    </xf>
    <xf numFmtId="0" fontId="19" fillId="3" borderId="64" xfId="0" applyFont="1" applyFill="1" applyBorder="1" applyProtection="1">
      <protection locked="0"/>
    </xf>
    <xf numFmtId="0" fontId="19" fillId="5" borderId="65" xfId="0" applyFont="1" applyFill="1" applyBorder="1" applyProtection="1">
      <protection locked="0"/>
    </xf>
    <xf numFmtId="0" fontId="54" fillId="0" borderId="20" xfId="0" applyFont="1" applyBorder="1" applyAlignment="1" applyProtection="1">
      <alignment horizontal="center"/>
      <protection locked="0"/>
    </xf>
    <xf numFmtId="0" fontId="19" fillId="0" borderId="62" xfId="0" applyFont="1" applyBorder="1" applyProtection="1">
      <protection locked="0"/>
    </xf>
    <xf numFmtId="0" fontId="54" fillId="0" borderId="15" xfId="0" applyFont="1" applyBorder="1" applyAlignment="1" applyProtection="1">
      <alignment horizontal="center"/>
      <protection locked="0"/>
    </xf>
    <xf numFmtId="165" fontId="10" fillId="8" borderId="78" xfId="0" applyNumberFormat="1" applyFont="1" applyFill="1" applyBorder="1" applyAlignment="1" applyProtection="1">
      <alignment horizontal="right" vertical="center"/>
      <protection locked="0"/>
    </xf>
    <xf numFmtId="165" fontId="5" fillId="0" borderId="0" xfId="0" applyNumberFormat="1" applyFont="1" applyBorder="1" applyAlignment="1" applyProtection="1">
      <alignment horizontal="right" vertical="center"/>
      <protection locked="0"/>
    </xf>
    <xf numFmtId="0" fontId="54" fillId="3" borderId="31" xfId="0" applyFont="1" applyFill="1" applyBorder="1" applyAlignment="1" applyProtection="1">
      <alignment horizontal="center"/>
      <protection locked="0"/>
    </xf>
    <xf numFmtId="0" fontId="7" fillId="3" borderId="80" xfId="0" applyFont="1" applyFill="1" applyBorder="1" applyAlignment="1" applyProtection="1">
      <protection locked="0"/>
    </xf>
    <xf numFmtId="0" fontId="7" fillId="3" borderId="79" xfId="0" applyFont="1" applyFill="1" applyBorder="1" applyAlignment="1" applyProtection="1">
      <protection locked="0"/>
    </xf>
    <xf numFmtId="0" fontId="42" fillId="0" borderId="0" xfId="0" applyFont="1" applyProtection="1">
      <protection locked="0"/>
    </xf>
    <xf numFmtId="0" fontId="13" fillId="0" borderId="64" xfId="0" applyFont="1" applyBorder="1" applyProtection="1">
      <protection locked="0"/>
    </xf>
    <xf numFmtId="0" fontId="13" fillId="0" borderId="65" xfId="0" applyFont="1" applyBorder="1" applyProtection="1">
      <protection locked="0"/>
    </xf>
    <xf numFmtId="0" fontId="13" fillId="0" borderId="62" xfId="0" applyFont="1" applyBorder="1" applyProtection="1">
      <protection locked="0"/>
    </xf>
    <xf numFmtId="0" fontId="27" fillId="3" borderId="68" xfId="0" applyFont="1" applyFill="1" applyBorder="1" applyAlignment="1" applyProtection="1">
      <alignment horizontal="center" vertical="center" wrapText="1"/>
      <protection locked="0"/>
    </xf>
    <xf numFmtId="166" fontId="0" fillId="0" borderId="0" xfId="0" applyNumberFormat="1" applyProtection="1">
      <protection locked="0"/>
    </xf>
    <xf numFmtId="0" fontId="41" fillId="0" borderId="0" xfId="0" applyFont="1" applyProtection="1">
      <protection locked="0"/>
    </xf>
    <xf numFmtId="0" fontId="10" fillId="3" borderId="51" xfId="0" applyFont="1" applyFill="1" applyBorder="1" applyProtection="1">
      <protection locked="0"/>
    </xf>
    <xf numFmtId="0" fontId="7" fillId="3" borderId="51" xfId="0" applyFont="1" applyFill="1" applyBorder="1" applyAlignment="1" applyProtection="1">
      <alignment horizontal="center"/>
      <protection locked="0"/>
    </xf>
    <xf numFmtId="0" fontId="30" fillId="0" borderId="5" xfId="0" applyFont="1" applyBorder="1" applyProtection="1">
      <protection locked="0"/>
    </xf>
    <xf numFmtId="0" fontId="19" fillId="3" borderId="21" xfId="0" applyFont="1" applyFill="1" applyBorder="1" applyProtection="1">
      <protection locked="0"/>
    </xf>
    <xf numFmtId="165" fontId="30" fillId="0" borderId="21" xfId="0" applyNumberFormat="1" applyFont="1" applyFill="1" applyBorder="1" applyAlignment="1" applyProtection="1">
      <alignment horizontal="right"/>
      <protection locked="0"/>
    </xf>
    <xf numFmtId="43" fontId="0" fillId="0" borderId="0" xfId="1" applyFont="1" applyProtection="1">
      <protection locked="0"/>
    </xf>
    <xf numFmtId="0" fontId="18" fillId="3" borderId="8" xfId="0" applyFont="1" applyFill="1" applyBorder="1" applyProtection="1"/>
    <xf numFmtId="165" fontId="21" fillId="0" borderId="5" xfId="0" applyNumberFormat="1" applyFont="1" applyBorder="1" applyAlignment="1" applyProtection="1">
      <alignment horizontal="right"/>
    </xf>
    <xf numFmtId="0" fontId="53" fillId="3" borderId="8" xfId="0" applyFont="1" applyFill="1" applyBorder="1" applyProtection="1"/>
    <xf numFmtId="165" fontId="21" fillId="0" borderId="5" xfId="0" applyNumberFormat="1" applyFont="1" applyBorder="1" applyAlignment="1" applyProtection="1">
      <alignment horizontal="right" wrapText="1"/>
    </xf>
    <xf numFmtId="0" fontId="38" fillId="0" borderId="10" xfId="0" applyFont="1" applyBorder="1" applyAlignment="1" applyProtection="1">
      <alignment horizontal="center" wrapText="1"/>
    </xf>
    <xf numFmtId="165" fontId="21" fillId="0" borderId="10" xfId="0" applyNumberFormat="1" applyFont="1" applyBorder="1" applyAlignment="1" applyProtection="1">
      <alignment horizontal="right" wrapText="1"/>
    </xf>
    <xf numFmtId="165" fontId="21" fillId="0" borderId="19" xfId="0" applyNumberFormat="1" applyFont="1" applyBorder="1" applyAlignment="1" applyProtection="1">
      <alignment horizontal="right" wrapText="1"/>
    </xf>
    <xf numFmtId="0" fontId="38" fillId="0" borderId="5" xfId="0" applyFont="1" applyBorder="1" applyAlignment="1" applyProtection="1">
      <alignment horizontal="center" wrapText="1"/>
    </xf>
    <xf numFmtId="165" fontId="21" fillId="0" borderId="7" xfId="0" applyNumberFormat="1" applyFont="1" applyBorder="1" applyAlignment="1" applyProtection="1">
      <alignment horizontal="right" wrapText="1"/>
    </xf>
    <xf numFmtId="165" fontId="21" fillId="0" borderId="10" xfId="0" applyNumberFormat="1" applyFont="1" applyBorder="1" applyAlignment="1" applyProtection="1">
      <alignment horizontal="right"/>
    </xf>
    <xf numFmtId="165" fontId="21" fillId="0" borderId="19" xfId="0" applyNumberFormat="1" applyFont="1" applyBorder="1" applyAlignment="1" applyProtection="1">
      <alignment horizontal="right"/>
    </xf>
    <xf numFmtId="165" fontId="21" fillId="0" borderId="7" xfId="0" applyNumberFormat="1" applyFont="1" applyBorder="1" applyAlignment="1" applyProtection="1">
      <alignment horizontal="right"/>
    </xf>
    <xf numFmtId="165" fontId="21" fillId="0" borderId="21" xfId="0" applyNumberFormat="1" applyFont="1" applyBorder="1" applyAlignment="1" applyProtection="1">
      <alignment horizontal="right"/>
    </xf>
    <xf numFmtId="165" fontId="21" fillId="0" borderId="22" xfId="0" applyNumberFormat="1" applyFont="1" applyBorder="1" applyAlignment="1" applyProtection="1">
      <alignment horizontal="right"/>
    </xf>
    <xf numFmtId="165" fontId="21" fillId="0" borderId="19" xfId="0" applyNumberFormat="1" applyFont="1" applyFill="1" applyBorder="1" applyAlignment="1" applyProtection="1">
      <alignment horizontal="right"/>
    </xf>
    <xf numFmtId="165" fontId="21" fillId="0" borderId="7" xfId="0" applyNumberFormat="1" applyFont="1" applyFill="1" applyBorder="1" applyAlignment="1" applyProtection="1">
      <alignment horizontal="right"/>
    </xf>
    <xf numFmtId="165" fontId="21" fillId="0" borderId="5" xfId="0" applyNumberFormat="1" applyFont="1" applyFill="1" applyBorder="1" applyAlignment="1" applyProtection="1">
      <alignment horizontal="right"/>
    </xf>
    <xf numFmtId="165" fontId="22" fillId="0" borderId="9" xfId="0" applyNumberFormat="1" applyFont="1" applyFill="1" applyBorder="1" applyAlignment="1" applyProtection="1">
      <alignment horizontal="right"/>
    </xf>
    <xf numFmtId="165" fontId="22" fillId="0" borderId="35" xfId="0" applyNumberFormat="1" applyFont="1" applyFill="1" applyBorder="1" applyAlignment="1" applyProtection="1">
      <alignment horizontal="right"/>
    </xf>
    <xf numFmtId="165" fontId="38" fillId="0" borderId="5" xfId="0" applyNumberFormat="1" applyFont="1" applyFill="1" applyBorder="1" applyAlignment="1" applyProtection="1">
      <alignment horizontal="right"/>
    </xf>
    <xf numFmtId="165" fontId="38" fillId="0" borderId="7" xfId="0" applyNumberFormat="1" applyFont="1" applyFill="1" applyBorder="1" applyAlignment="1" applyProtection="1">
      <alignment horizontal="right"/>
    </xf>
    <xf numFmtId="165" fontId="21" fillId="0" borderId="21" xfId="0" applyNumberFormat="1" applyFont="1" applyFill="1" applyBorder="1" applyAlignment="1" applyProtection="1">
      <alignment horizontal="right"/>
    </xf>
    <xf numFmtId="165" fontId="21" fillId="0" borderId="22" xfId="0" applyNumberFormat="1" applyFont="1" applyFill="1" applyBorder="1" applyAlignment="1" applyProtection="1">
      <alignment horizontal="right"/>
    </xf>
    <xf numFmtId="165" fontId="21" fillId="0" borderId="10" xfId="0" applyNumberFormat="1" applyFont="1" applyFill="1" applyBorder="1" applyAlignment="1" applyProtection="1">
      <alignment horizontal="right"/>
    </xf>
    <xf numFmtId="0" fontId="7" fillId="3" borderId="23" xfId="0" applyFont="1" applyFill="1" applyBorder="1" applyAlignment="1" applyProtection="1">
      <alignment horizontal="left"/>
    </xf>
    <xf numFmtId="0" fontId="28" fillId="6" borderId="11" xfId="0" applyFont="1" applyFill="1" applyBorder="1" applyAlignment="1" applyProtection="1">
      <alignment horizontal="center"/>
      <protection locked="0"/>
    </xf>
    <xf numFmtId="0" fontId="23" fillId="0" borderId="0" xfId="0" applyFont="1" applyProtection="1">
      <protection locked="0"/>
    </xf>
    <xf numFmtId="0" fontId="28" fillId="6" borderId="20" xfId="0" applyFont="1" applyFill="1" applyBorder="1" applyAlignment="1" applyProtection="1">
      <alignment horizontal="center"/>
      <protection locked="0"/>
    </xf>
    <xf numFmtId="0" fontId="23" fillId="0" borderId="18" xfId="0" applyFont="1" applyBorder="1" applyAlignment="1" applyProtection="1">
      <alignment horizontal="center"/>
      <protection locked="0"/>
    </xf>
    <xf numFmtId="0" fontId="23" fillId="0" borderId="14" xfId="0" applyFont="1" applyBorder="1" applyAlignment="1" applyProtection="1">
      <alignment horizontal="center"/>
      <protection locked="0"/>
    </xf>
    <xf numFmtId="169" fontId="13" fillId="0" borderId="5" xfId="1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right" vertical="center" wrapText="1"/>
      <protection locked="0"/>
    </xf>
    <xf numFmtId="0" fontId="25" fillId="0" borderId="0" xfId="0" applyFont="1" applyBorder="1" applyAlignment="1" applyProtection="1">
      <alignment horizontal="right" vertical="center" wrapText="1"/>
      <protection locked="0"/>
    </xf>
    <xf numFmtId="169" fontId="45" fillId="0" borderId="0" xfId="1" applyNumberFormat="1" applyFont="1" applyBorder="1" applyProtection="1">
      <protection locked="0"/>
    </xf>
    <xf numFmtId="164" fontId="22" fillId="0" borderId="0" xfId="0" applyNumberFormat="1" applyFont="1" applyBorder="1" applyProtection="1">
      <protection locked="0"/>
    </xf>
    <xf numFmtId="0" fontId="26" fillId="6" borderId="14" xfId="0" applyFont="1" applyFill="1" applyBorder="1" applyAlignment="1" applyProtection="1">
      <alignment horizontal="center"/>
      <protection locked="0"/>
    </xf>
    <xf numFmtId="0" fontId="26" fillId="6" borderId="20" xfId="0" applyFont="1" applyFill="1" applyBorder="1" applyAlignment="1" applyProtection="1">
      <alignment horizontal="center"/>
      <protection locked="0"/>
    </xf>
    <xf numFmtId="0" fontId="7" fillId="6" borderId="21" xfId="0" applyFont="1" applyFill="1" applyBorder="1" applyAlignment="1" applyProtection="1">
      <alignment horizontal="center"/>
      <protection locked="0"/>
    </xf>
    <xf numFmtId="0" fontId="7" fillId="6" borderId="22" xfId="0" applyFont="1" applyFill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center"/>
      <protection locked="0"/>
    </xf>
    <xf numFmtId="0" fontId="26" fillId="0" borderId="14" xfId="0" applyFont="1" applyBorder="1" applyAlignment="1" applyProtection="1">
      <alignment horizontal="center"/>
      <protection locked="0"/>
    </xf>
    <xf numFmtId="0" fontId="26" fillId="6" borderId="39" xfId="0" applyFont="1" applyFill="1" applyBorder="1" applyAlignment="1" applyProtection="1">
      <alignment horizontal="center"/>
      <protection locked="0"/>
    </xf>
    <xf numFmtId="0" fontId="26" fillId="6" borderId="15" xfId="0" applyFont="1" applyFill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38" fillId="0" borderId="6" xfId="0" applyFont="1" applyBorder="1" applyAlignment="1" applyProtection="1">
      <alignment vertical="center"/>
    </xf>
    <xf numFmtId="165" fontId="45" fillId="3" borderId="19" xfId="0" applyNumberFormat="1" applyFont="1" applyFill="1" applyBorder="1" applyAlignment="1" applyProtection="1">
      <alignment horizontal="right"/>
    </xf>
    <xf numFmtId="165" fontId="45" fillId="3" borderId="7" xfId="0" applyNumberFormat="1" applyFont="1" applyFill="1" applyBorder="1" applyAlignment="1" applyProtection="1">
      <alignment horizontal="right"/>
    </xf>
    <xf numFmtId="165" fontId="45" fillId="3" borderId="17" xfId="0" applyNumberFormat="1" applyFont="1" applyFill="1" applyBorder="1" applyAlignment="1" applyProtection="1">
      <alignment horizontal="right"/>
    </xf>
    <xf numFmtId="164" fontId="45" fillId="3" borderId="26" xfId="0" applyNumberFormat="1" applyFont="1" applyFill="1" applyBorder="1" applyAlignment="1" applyProtection="1">
      <alignment horizontal="center" vertical="center"/>
    </xf>
    <xf numFmtId="164" fontId="45" fillId="3" borderId="27" xfId="0" applyNumberFormat="1" applyFont="1" applyFill="1" applyBorder="1" applyAlignment="1" applyProtection="1">
      <alignment horizontal="center" vertical="center"/>
    </xf>
    <xf numFmtId="165" fontId="45" fillId="3" borderId="26" xfId="0" applyNumberFormat="1" applyFont="1" applyFill="1" applyBorder="1" applyAlignment="1" applyProtection="1">
      <alignment horizontal="right"/>
    </xf>
    <xf numFmtId="165" fontId="45" fillId="3" borderId="27" xfId="0" applyNumberFormat="1" applyFont="1" applyFill="1" applyBorder="1" applyAlignment="1" applyProtection="1">
      <alignment horizontal="right"/>
    </xf>
    <xf numFmtId="164" fontId="45" fillId="3" borderId="10" xfId="0" applyNumberFormat="1" applyFont="1" applyFill="1" applyBorder="1" applyAlignment="1" applyProtection="1">
      <alignment horizontal="right"/>
    </xf>
    <xf numFmtId="164" fontId="45" fillId="3" borderId="19" xfId="0" applyNumberFormat="1" applyFont="1" applyFill="1" applyBorder="1" applyAlignment="1" applyProtection="1">
      <alignment horizontal="right"/>
    </xf>
    <xf numFmtId="164" fontId="45" fillId="3" borderId="16" xfId="0" applyNumberFormat="1" applyFont="1" applyFill="1" applyBorder="1" applyAlignment="1" applyProtection="1">
      <alignment horizontal="right"/>
    </xf>
    <xf numFmtId="164" fontId="45" fillId="3" borderId="17" xfId="0" applyNumberFormat="1" applyFont="1" applyFill="1" applyBorder="1" applyAlignment="1" applyProtection="1">
      <alignment horizontal="right"/>
    </xf>
    <xf numFmtId="165" fontId="45" fillId="3" borderId="26" xfId="0" applyNumberFormat="1" applyFont="1" applyFill="1" applyBorder="1" applyAlignment="1" applyProtection="1">
      <alignment horizontal="right"/>
      <protection locked="0"/>
    </xf>
    <xf numFmtId="0" fontId="19" fillId="3" borderId="9" xfId="0" applyFont="1" applyFill="1" applyBorder="1" applyAlignment="1" applyProtection="1">
      <alignment vertical="top"/>
      <protection locked="0"/>
    </xf>
    <xf numFmtId="165" fontId="45" fillId="0" borderId="9" xfId="0" applyNumberFormat="1" applyFont="1" applyFill="1" applyBorder="1" applyAlignment="1" applyProtection="1">
      <alignment horizontal="right"/>
    </xf>
    <xf numFmtId="165" fontId="52" fillId="0" borderId="10" xfId="0" applyNumberFormat="1" applyFont="1" applyFill="1" applyBorder="1" applyAlignment="1" applyProtection="1">
      <alignment horizontal="right"/>
      <protection locked="0"/>
    </xf>
    <xf numFmtId="0" fontId="7" fillId="3" borderId="25" xfId="0" applyFont="1" applyFill="1" applyBorder="1" applyAlignment="1" applyProtection="1">
      <alignment horizontal="right"/>
      <protection locked="0"/>
    </xf>
    <xf numFmtId="0" fontId="7" fillId="3" borderId="10" xfId="0" applyFont="1" applyFill="1" applyBorder="1" applyAlignment="1" applyProtection="1">
      <alignment horizontal="right"/>
      <protection locked="0"/>
    </xf>
    <xf numFmtId="0" fontId="7" fillId="3" borderId="5" xfId="0" applyFont="1" applyFill="1" applyBorder="1" applyAlignment="1" applyProtection="1">
      <alignment horizontal="right"/>
      <protection locked="0"/>
    </xf>
    <xf numFmtId="0" fontId="7" fillId="3" borderId="16" xfId="0" applyFont="1" applyFill="1" applyBorder="1" applyAlignment="1" applyProtection="1">
      <alignment horizontal="right"/>
      <protection locked="0"/>
    </xf>
    <xf numFmtId="0" fontId="7" fillId="3" borderId="26" xfId="0" applyFont="1" applyFill="1" applyBorder="1" applyAlignment="1" applyProtection="1">
      <alignment horizontal="right"/>
      <protection locked="0"/>
    </xf>
    <xf numFmtId="0" fontId="7" fillId="3" borderId="26" xfId="0" applyFont="1" applyFill="1" applyBorder="1" applyAlignment="1" applyProtection="1">
      <alignment horizontal="right" wrapText="1"/>
      <protection locked="0"/>
    </xf>
    <xf numFmtId="0" fontId="7" fillId="3" borderId="57" xfId="0" applyFont="1" applyFill="1" applyBorder="1" applyAlignment="1" applyProtection="1">
      <alignment horizontal="right"/>
      <protection locked="0"/>
    </xf>
    <xf numFmtId="0" fontId="7" fillId="3" borderId="64" xfId="0" applyFont="1" applyFill="1" applyBorder="1" applyAlignment="1" applyProtection="1">
      <alignment horizontal="right" wrapText="1"/>
      <protection locked="0"/>
    </xf>
    <xf numFmtId="0" fontId="7" fillId="3" borderId="68" xfId="0" applyFont="1" applyFill="1" applyBorder="1" applyAlignment="1" applyProtection="1">
      <alignment horizontal="right"/>
      <protection locked="0"/>
    </xf>
    <xf numFmtId="43" fontId="46" fillId="3" borderId="27" xfId="1" applyFont="1" applyFill="1" applyBorder="1" applyAlignment="1" applyProtection="1">
      <alignment horizontal="center" vertical="center"/>
    </xf>
    <xf numFmtId="0" fontId="54" fillId="3" borderId="90" xfId="0" applyFont="1" applyFill="1" applyBorder="1" applyAlignment="1" applyProtection="1">
      <alignment horizontal="center"/>
      <protection locked="0"/>
    </xf>
    <xf numFmtId="0" fontId="54" fillId="3" borderId="91" xfId="0" applyFont="1" applyFill="1" applyBorder="1" applyAlignment="1" applyProtection="1">
      <alignment horizontal="center"/>
      <protection locked="0"/>
    </xf>
    <xf numFmtId="0" fontId="54" fillId="3" borderId="92" xfId="0" applyFont="1" applyFill="1" applyBorder="1" applyAlignment="1" applyProtection="1">
      <alignment horizontal="center"/>
      <protection locked="0"/>
    </xf>
    <xf numFmtId="0" fontId="54" fillId="3" borderId="93" xfId="0" applyFont="1" applyFill="1" applyBorder="1" applyAlignment="1" applyProtection="1">
      <alignment horizontal="center"/>
      <protection locked="0"/>
    </xf>
    <xf numFmtId="0" fontId="54" fillId="3" borderId="94" xfId="0" applyFont="1" applyFill="1" applyBorder="1" applyAlignment="1" applyProtection="1">
      <alignment horizontal="center"/>
      <protection locked="0"/>
    </xf>
    <xf numFmtId="0" fontId="54" fillId="3" borderId="95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Protection="1">
      <protection locked="0"/>
    </xf>
    <xf numFmtId="0" fontId="7" fillId="3" borderId="20" xfId="0" applyFont="1" applyFill="1" applyBorder="1" applyProtection="1">
      <protection locked="0"/>
    </xf>
    <xf numFmtId="0" fontId="20" fillId="3" borderId="18" xfId="0" applyFont="1" applyFill="1" applyBorder="1" applyAlignment="1" applyProtection="1">
      <alignment horizontal="left"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3" borderId="20" xfId="0" applyFont="1" applyFill="1" applyBorder="1" applyAlignment="1" applyProtection="1">
      <alignment horizontal="left" vertical="center"/>
      <protection locked="0"/>
    </xf>
    <xf numFmtId="0" fontId="20" fillId="3" borderId="34" xfId="0" applyFont="1" applyFill="1" applyBorder="1" applyAlignment="1" applyProtection="1">
      <alignment horizontal="left" vertical="center"/>
      <protection locked="0"/>
    </xf>
    <xf numFmtId="0" fontId="7" fillId="3" borderId="36" xfId="0" applyFont="1" applyFill="1" applyBorder="1" applyAlignment="1" applyProtection="1">
      <alignment horizontal="right" vertical="center"/>
      <protection locked="0"/>
    </xf>
    <xf numFmtId="43" fontId="38" fillId="0" borderId="49" xfId="1" applyFont="1" applyBorder="1" applyProtection="1">
      <protection locked="0"/>
    </xf>
    <xf numFmtId="169" fontId="46" fillId="3" borderId="17" xfId="1" applyNumberFormat="1" applyFont="1" applyFill="1" applyBorder="1" applyAlignment="1" applyProtection="1">
      <alignment horizontal="center" vertical="center"/>
    </xf>
    <xf numFmtId="9" fontId="7" fillId="6" borderId="56" xfId="0" applyNumberFormat="1" applyFont="1" applyFill="1" applyBorder="1" applyAlignment="1" applyProtection="1">
      <alignment horizontal="center" vertical="center" wrapText="1"/>
      <protection locked="0"/>
    </xf>
    <xf numFmtId="0" fontId="26" fillId="6" borderId="11" xfId="0" applyFont="1" applyFill="1" applyBorder="1" applyAlignment="1" applyProtection="1">
      <alignment horizontal="center"/>
      <protection locked="0"/>
    </xf>
    <xf numFmtId="0" fontId="26" fillId="6" borderId="36" xfId="0" applyFont="1" applyFill="1" applyBorder="1" applyAlignment="1" applyProtection="1">
      <alignment horizontal="center"/>
      <protection locked="0"/>
    </xf>
    <xf numFmtId="9" fontId="57" fillId="6" borderId="13" xfId="0" applyNumberFormat="1" applyFont="1" applyFill="1" applyBorder="1" applyAlignment="1" applyProtection="1">
      <alignment horizontal="center" vertical="center" wrapText="1"/>
    </xf>
    <xf numFmtId="0" fontId="25" fillId="6" borderId="36" xfId="0" applyFont="1" applyFill="1" applyBorder="1" applyAlignment="1" applyProtection="1">
      <alignment horizontal="center"/>
      <protection locked="0"/>
    </xf>
    <xf numFmtId="169" fontId="58" fillId="0" borderId="10" xfId="1" applyNumberFormat="1" applyFont="1" applyBorder="1" applyAlignment="1" applyProtection="1">
      <alignment horizontal="center" vertical="center"/>
    </xf>
    <xf numFmtId="169" fontId="59" fillId="0" borderId="37" xfId="1" applyNumberFormat="1" applyFont="1" applyBorder="1" applyProtection="1"/>
    <xf numFmtId="0" fontId="59" fillId="0" borderId="10" xfId="0" applyNumberFormat="1" applyFont="1" applyBorder="1" applyAlignment="1" applyProtection="1">
      <alignment vertical="center"/>
    </xf>
    <xf numFmtId="0" fontId="59" fillId="0" borderId="10" xfId="0" applyNumberFormat="1" applyFont="1" applyBorder="1" applyAlignment="1" applyProtection="1">
      <alignment horizontal="right"/>
    </xf>
    <xf numFmtId="0" fontId="59" fillId="0" borderId="19" xfId="0" applyNumberFormat="1" applyFont="1" applyBorder="1" applyAlignment="1" applyProtection="1">
      <alignment horizontal="right"/>
    </xf>
    <xf numFmtId="0" fontId="59" fillId="0" borderId="5" xfId="0" applyNumberFormat="1" applyFont="1" applyBorder="1" applyAlignment="1" applyProtection="1">
      <alignment vertical="center"/>
    </xf>
    <xf numFmtId="1" fontId="60" fillId="7" borderId="37" xfId="0" applyNumberFormat="1" applyFont="1" applyFill="1" applyBorder="1" applyAlignment="1" applyProtection="1">
      <alignment horizontal="right"/>
    </xf>
    <xf numFmtId="1" fontId="60" fillId="7" borderId="38" xfId="0" applyNumberFormat="1" applyFont="1" applyFill="1" applyBorder="1" applyAlignment="1" applyProtection="1">
      <alignment horizontal="right"/>
    </xf>
    <xf numFmtId="164" fontId="59" fillId="0" borderId="10" xfId="0" applyNumberFormat="1" applyFont="1" applyBorder="1" applyAlignment="1" applyProtection="1">
      <alignment vertical="center"/>
    </xf>
    <xf numFmtId="4" fontId="59" fillId="0" borderId="10" xfId="0" applyNumberFormat="1" applyFont="1" applyBorder="1" applyAlignment="1" applyProtection="1">
      <alignment horizontal="right"/>
    </xf>
    <xf numFmtId="4" fontId="59" fillId="0" borderId="19" xfId="0" applyNumberFormat="1" applyFont="1" applyBorder="1" applyAlignment="1" applyProtection="1">
      <alignment horizontal="right"/>
    </xf>
    <xf numFmtId="164" fontId="59" fillId="0" borderId="5" xfId="0" applyNumberFormat="1" applyFont="1" applyBorder="1" applyAlignment="1" applyProtection="1">
      <alignment vertical="center"/>
    </xf>
    <xf numFmtId="164" fontId="60" fillId="7" borderId="40" xfId="0" applyNumberFormat="1" applyFont="1" applyFill="1" applyBorder="1" applyAlignment="1" applyProtection="1">
      <alignment horizontal="right"/>
    </xf>
    <xf numFmtId="164" fontId="60" fillId="7" borderId="41" xfId="0" applyNumberFormat="1" applyFont="1" applyFill="1" applyBorder="1" applyAlignment="1" applyProtection="1">
      <alignment horizontal="right"/>
    </xf>
    <xf numFmtId="164" fontId="60" fillId="7" borderId="5" xfId="0" applyNumberFormat="1" applyFont="1" applyFill="1" applyBorder="1" applyAlignment="1" applyProtection="1">
      <alignment horizontal="right"/>
    </xf>
    <xf numFmtId="164" fontId="60" fillId="7" borderId="7" xfId="0" applyNumberFormat="1" applyFont="1" applyFill="1" applyBorder="1" applyAlignment="1" applyProtection="1">
      <alignment horizontal="right"/>
    </xf>
    <xf numFmtId="164" fontId="60" fillId="7" borderId="16" xfId="0" applyNumberFormat="1" applyFont="1" applyFill="1" applyBorder="1" applyAlignment="1" applyProtection="1">
      <alignment horizontal="right"/>
    </xf>
    <xf numFmtId="164" fontId="60" fillId="7" borderId="17" xfId="0" applyNumberFormat="1" applyFont="1" applyFill="1" applyBorder="1" applyAlignment="1" applyProtection="1">
      <alignment horizontal="right"/>
    </xf>
    <xf numFmtId="169" fontId="58" fillId="0" borderId="5" xfId="1" applyNumberFormat="1" applyFont="1" applyBorder="1" applyAlignment="1" applyProtection="1">
      <alignment horizontal="center" vertical="center"/>
    </xf>
    <xf numFmtId="164" fontId="58" fillId="0" borderId="5" xfId="0" applyNumberFormat="1" applyFont="1" applyBorder="1" applyAlignment="1" applyProtection="1">
      <alignment horizontal="center" vertical="center"/>
    </xf>
    <xf numFmtId="43" fontId="58" fillId="0" borderId="5" xfId="0" applyNumberFormat="1" applyFont="1" applyBorder="1" applyAlignment="1" applyProtection="1">
      <alignment horizontal="center" vertical="center"/>
    </xf>
    <xf numFmtId="164" fontId="61" fillId="0" borderId="7" xfId="0" applyNumberFormat="1" applyFont="1" applyBorder="1" applyAlignment="1" applyProtection="1">
      <alignment horizontal="center"/>
      <protection locked="0"/>
    </xf>
    <xf numFmtId="169" fontId="62" fillId="6" borderId="37" xfId="1" applyNumberFormat="1" applyFont="1" applyFill="1" applyBorder="1" applyAlignment="1" applyProtection="1"/>
    <xf numFmtId="165" fontId="22" fillId="3" borderId="26" xfId="0" applyNumberFormat="1" applyFont="1" applyFill="1" applyBorder="1" applyAlignment="1" applyProtection="1">
      <alignment horizontal="right" wrapText="1"/>
    </xf>
    <xf numFmtId="0" fontId="13" fillId="3" borderId="26" xfId="0" applyFont="1" applyFill="1" applyBorder="1" applyAlignment="1" applyProtection="1">
      <alignment horizontal="center" wrapText="1"/>
      <protection locked="0"/>
    </xf>
    <xf numFmtId="0" fontId="13" fillId="3" borderId="26" xfId="0" applyFont="1" applyFill="1" applyBorder="1" applyAlignment="1" applyProtection="1">
      <alignment horizontal="center" wrapText="1"/>
    </xf>
    <xf numFmtId="165" fontId="22" fillId="3" borderId="27" xfId="0" applyNumberFormat="1" applyFont="1" applyFill="1" applyBorder="1" applyAlignment="1" applyProtection="1">
      <alignment horizontal="right" wrapText="1"/>
    </xf>
    <xf numFmtId="165" fontId="59" fillId="0" borderId="10" xfId="0" applyNumberFormat="1" applyFont="1" applyFill="1" applyBorder="1" applyAlignment="1" applyProtection="1">
      <alignment horizontal="right" vertical="center"/>
    </xf>
    <xf numFmtId="165" fontId="59" fillId="0" borderId="19" xfId="0" applyNumberFormat="1" applyFont="1" applyFill="1" applyBorder="1" applyAlignment="1" applyProtection="1">
      <alignment horizontal="right" vertical="center"/>
    </xf>
    <xf numFmtId="165" fontId="59" fillId="0" borderId="5" xfId="0" applyNumberFormat="1" applyFont="1" applyFill="1" applyBorder="1" applyAlignment="1" applyProtection="1">
      <alignment horizontal="right" vertical="center"/>
    </xf>
    <xf numFmtId="165" fontId="59" fillId="0" borderId="7" xfId="0" applyNumberFormat="1" applyFont="1" applyFill="1" applyBorder="1" applyAlignment="1" applyProtection="1">
      <alignment horizontal="right" vertical="center"/>
    </xf>
    <xf numFmtId="165" fontId="64" fillId="0" borderId="5" xfId="0" applyNumberFormat="1" applyFont="1" applyFill="1" applyBorder="1" applyAlignment="1" applyProtection="1">
      <alignment horizontal="right" vertical="center"/>
      <protection locked="0"/>
    </xf>
    <xf numFmtId="165" fontId="64" fillId="0" borderId="7" xfId="0" applyNumberFormat="1" applyFont="1" applyFill="1" applyBorder="1" applyAlignment="1" applyProtection="1">
      <alignment horizontal="right" vertical="center"/>
      <protection locked="0"/>
    </xf>
    <xf numFmtId="165" fontId="60" fillId="0" borderId="5" xfId="0" applyNumberFormat="1" applyFont="1" applyFill="1" applyBorder="1" applyAlignment="1" applyProtection="1">
      <alignment horizontal="right" vertical="center"/>
    </xf>
    <xf numFmtId="165" fontId="60" fillId="0" borderId="7" xfId="0" applyNumberFormat="1" applyFont="1" applyFill="1" applyBorder="1" applyAlignment="1" applyProtection="1">
      <alignment horizontal="right" vertical="center"/>
    </xf>
    <xf numFmtId="165" fontId="60" fillId="3" borderId="21" xfId="0" applyNumberFormat="1" applyFont="1" applyFill="1" applyBorder="1" applyAlignment="1" applyProtection="1">
      <alignment horizontal="right" vertical="center"/>
    </xf>
    <xf numFmtId="165" fontId="60" fillId="3" borderId="22" xfId="0" applyNumberFormat="1" applyFont="1" applyFill="1" applyBorder="1" applyAlignment="1" applyProtection="1">
      <alignment horizontal="right" vertical="center"/>
    </xf>
    <xf numFmtId="165" fontId="59" fillId="0" borderId="9" xfId="0" applyNumberFormat="1" applyFont="1" applyFill="1" applyBorder="1" applyAlignment="1" applyProtection="1">
      <alignment horizontal="right" vertical="center"/>
    </xf>
    <xf numFmtId="165" fontId="64" fillId="0" borderId="9" xfId="0" applyNumberFormat="1" applyFont="1" applyFill="1" applyBorder="1" applyAlignment="1" applyProtection="1">
      <alignment horizontal="right" vertical="center"/>
      <protection locked="0"/>
    </xf>
    <xf numFmtId="165" fontId="64" fillId="0" borderId="35" xfId="0" applyNumberFormat="1" applyFont="1" applyFill="1" applyBorder="1" applyAlignment="1" applyProtection="1">
      <alignment horizontal="right" vertical="center"/>
      <protection locked="0"/>
    </xf>
    <xf numFmtId="164" fontId="60" fillId="3" borderId="37" xfId="0" applyNumberFormat="1" applyFont="1" applyFill="1" applyBorder="1" applyAlignment="1" applyProtection="1">
      <alignment horizontal="right" vertical="center"/>
    </xf>
    <xf numFmtId="164" fontId="60" fillId="3" borderId="38" xfId="0" applyNumberFormat="1" applyFont="1" applyFill="1" applyBorder="1" applyAlignment="1" applyProtection="1">
      <alignment horizontal="right" vertical="center"/>
    </xf>
    <xf numFmtId="167" fontId="22" fillId="3" borderId="17" xfId="0" applyNumberFormat="1" applyFont="1" applyFill="1" applyBorder="1" applyAlignment="1" applyProtection="1">
      <alignment horizontal="center" vertical="center"/>
    </xf>
    <xf numFmtId="165" fontId="38" fillId="0" borderId="5" xfId="0" applyNumberFormat="1" applyFont="1" applyBorder="1" applyAlignment="1" applyProtection="1">
      <alignment horizontal="right"/>
    </xf>
    <xf numFmtId="0" fontId="39" fillId="0" borderId="0" xfId="0" applyFont="1" applyBorder="1" applyAlignment="1" applyProtection="1">
      <alignment horizontal="right" vertical="center" wrapText="1"/>
      <protection locked="0"/>
    </xf>
    <xf numFmtId="0" fontId="35" fillId="0" borderId="0" xfId="0" applyFont="1" applyBorder="1" applyProtection="1">
      <protection hidden="1"/>
    </xf>
    <xf numFmtId="0" fontId="9" fillId="8" borderId="78" xfId="0" applyFont="1" applyFill="1" applyBorder="1" applyProtection="1">
      <protection hidden="1"/>
    </xf>
    <xf numFmtId="0" fontId="25" fillId="8" borderId="78" xfId="0" applyFont="1" applyFill="1" applyBorder="1" applyProtection="1">
      <protection hidden="1"/>
    </xf>
    <xf numFmtId="0" fontId="3" fillId="0" borderId="36" xfId="0" applyFont="1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68" fillId="3" borderId="59" xfId="0" applyFont="1" applyFill="1" applyBorder="1" applyAlignment="1" applyProtection="1">
      <alignment horizontal="center" wrapText="1"/>
      <protection locked="0"/>
    </xf>
    <xf numFmtId="0" fontId="68" fillId="3" borderId="70" xfId="0" applyFont="1" applyFill="1" applyBorder="1" applyAlignment="1" applyProtection="1">
      <alignment horizontal="center" wrapText="1"/>
      <protection locked="0"/>
    </xf>
    <xf numFmtId="0" fontId="66" fillId="3" borderId="99" xfId="0" applyFont="1" applyFill="1" applyBorder="1" applyAlignment="1">
      <alignment horizontal="justify" vertical="center" wrapText="1"/>
    </xf>
    <xf numFmtId="0" fontId="69" fillId="5" borderId="0" xfId="0" applyFont="1" applyFill="1"/>
    <xf numFmtId="0" fontId="69" fillId="0" borderId="0" xfId="0" applyFont="1"/>
    <xf numFmtId="0" fontId="70" fillId="3" borderId="45" xfId="0" applyFont="1" applyFill="1" applyBorder="1" applyAlignment="1" applyProtection="1">
      <alignment horizontal="center"/>
      <protection locked="0"/>
    </xf>
    <xf numFmtId="0" fontId="70" fillId="3" borderId="101" xfId="0" applyFont="1" applyFill="1" applyBorder="1" applyAlignment="1" applyProtection="1">
      <alignment horizontal="center"/>
      <protection locked="0"/>
    </xf>
    <xf numFmtId="0" fontId="12" fillId="3" borderId="93" xfId="0" applyFont="1" applyFill="1" applyBorder="1" applyAlignment="1" applyProtection="1">
      <alignment vertical="center" wrapText="1"/>
      <protection locked="0"/>
    </xf>
    <xf numFmtId="43" fontId="71" fillId="5" borderId="6" xfId="1" applyFont="1" applyFill="1" applyBorder="1" applyAlignment="1" applyProtection="1">
      <alignment horizontal="center" vertical="center" wrapText="1"/>
    </xf>
    <xf numFmtId="43" fontId="71" fillId="5" borderId="19" xfId="1" applyFont="1" applyFill="1" applyBorder="1" applyAlignment="1" applyProtection="1">
      <alignment horizontal="center" vertical="center" wrapText="1"/>
    </xf>
    <xf numFmtId="0" fontId="12" fillId="3" borderId="91" xfId="0" applyFont="1" applyFill="1" applyBorder="1" applyAlignment="1" applyProtection="1">
      <alignment vertical="center" wrapText="1"/>
      <protection locked="0"/>
    </xf>
    <xf numFmtId="0" fontId="70" fillId="3" borderId="103" xfId="0" applyFont="1" applyFill="1" applyBorder="1" applyAlignment="1" applyProtection="1">
      <alignment vertical="center" wrapText="1"/>
      <protection locked="0"/>
    </xf>
    <xf numFmtId="43" fontId="71" fillId="5" borderId="23" xfId="1" applyFont="1" applyFill="1" applyBorder="1" applyAlignment="1" applyProtection="1">
      <alignment horizontal="center" vertical="center" wrapText="1"/>
    </xf>
    <xf numFmtId="43" fontId="71" fillId="5" borderId="22" xfId="1" applyFont="1" applyFill="1" applyBorder="1" applyAlignment="1" applyProtection="1">
      <alignment horizontal="center" vertical="center" wrapText="1"/>
    </xf>
    <xf numFmtId="0" fontId="70" fillId="3" borderId="92" xfId="0" applyFont="1" applyFill="1" applyBorder="1" applyAlignment="1" applyProtection="1">
      <alignment horizontal="left" vertical="center" wrapText="1"/>
      <protection locked="0"/>
    </xf>
    <xf numFmtId="43" fontId="12" fillId="3" borderId="59" xfId="1" applyFont="1" applyFill="1" applyBorder="1" applyAlignment="1" applyProtection="1">
      <alignment horizontal="center" vertical="center" wrapText="1"/>
    </xf>
    <xf numFmtId="43" fontId="12" fillId="3" borderId="70" xfId="1" applyFont="1" applyFill="1" applyBorder="1" applyAlignment="1" applyProtection="1">
      <alignment horizontal="center" vertical="center" wrapText="1"/>
    </xf>
    <xf numFmtId="43" fontId="71" fillId="5" borderId="8" xfId="1" applyFont="1" applyFill="1" applyBorder="1" applyAlignment="1" applyProtection="1">
      <alignment horizontal="center" vertical="center" wrapText="1"/>
    </xf>
    <xf numFmtId="43" fontId="71" fillId="5" borderId="7" xfId="1" applyFont="1" applyFill="1" applyBorder="1" applyAlignment="1" applyProtection="1">
      <alignment horizontal="center" vertical="center" wrapText="1"/>
    </xf>
    <xf numFmtId="43" fontId="71" fillId="3" borderId="59" xfId="1" applyFont="1" applyFill="1" applyBorder="1" applyAlignment="1" applyProtection="1">
      <alignment horizontal="center" vertical="center" wrapText="1"/>
    </xf>
    <xf numFmtId="43" fontId="71" fillId="3" borderId="70" xfId="1" applyFont="1" applyFill="1" applyBorder="1" applyAlignment="1" applyProtection="1">
      <alignment horizontal="center" vertical="center" wrapText="1"/>
    </xf>
    <xf numFmtId="0" fontId="70" fillId="3" borderId="99" xfId="0" applyFont="1" applyFill="1" applyBorder="1" applyAlignment="1" applyProtection="1">
      <alignment vertical="center" wrapText="1"/>
      <protection locked="0"/>
    </xf>
    <xf numFmtId="43" fontId="71" fillId="3" borderId="25" xfId="1" applyFont="1" applyFill="1" applyBorder="1" applyAlignment="1" applyProtection="1">
      <alignment horizontal="center" vertical="center" wrapText="1"/>
    </xf>
    <xf numFmtId="43" fontId="71" fillId="3" borderId="27" xfId="1" applyFont="1" applyFill="1" applyBorder="1" applyAlignment="1" applyProtection="1">
      <alignment horizontal="center" vertical="center" wrapText="1"/>
    </xf>
    <xf numFmtId="0" fontId="12" fillId="3" borderId="91" xfId="0" applyFont="1" applyFill="1" applyBorder="1" applyAlignment="1" applyProtection="1">
      <alignment wrapText="1"/>
      <protection locked="0"/>
    </xf>
    <xf numFmtId="0" fontId="70" fillId="3" borderId="102" xfId="0" applyFont="1" applyFill="1" applyBorder="1" applyAlignment="1" applyProtection="1">
      <alignment wrapText="1"/>
      <protection locked="0"/>
    </xf>
    <xf numFmtId="43" fontId="71" fillId="3" borderId="83" xfId="1" applyFont="1" applyFill="1" applyBorder="1" applyAlignment="1" applyProtection="1">
      <alignment horizontal="center" vertical="center" wrapText="1"/>
    </xf>
    <xf numFmtId="43" fontId="71" fillId="3" borderId="17" xfId="1" applyFont="1" applyFill="1" applyBorder="1" applyAlignment="1" applyProtection="1">
      <alignment horizontal="center" vertical="center" wrapText="1"/>
    </xf>
    <xf numFmtId="43" fontId="74" fillId="5" borderId="8" xfId="1" applyFont="1" applyFill="1" applyBorder="1" applyAlignment="1" applyProtection="1">
      <alignment horizontal="center" vertical="center" wrapText="1"/>
      <protection locked="0"/>
    </xf>
    <xf numFmtId="0" fontId="54" fillId="3" borderId="105" xfId="0" applyFont="1" applyFill="1" applyBorder="1" applyAlignment="1" applyProtection="1">
      <alignment horizontal="center"/>
      <protection locked="0"/>
    </xf>
    <xf numFmtId="0" fontId="7" fillId="3" borderId="45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center"/>
      <protection locked="0"/>
    </xf>
    <xf numFmtId="0" fontId="7" fillId="3" borderId="61" xfId="0" applyFont="1" applyFill="1" applyBorder="1" applyAlignment="1" applyProtection="1">
      <alignment horizontal="center"/>
      <protection locked="0"/>
    </xf>
    <xf numFmtId="0" fontId="19" fillId="3" borderId="5" xfId="0" applyFont="1" applyFill="1" applyBorder="1" applyAlignment="1" applyProtection="1">
      <alignment horizontal="center" wrapText="1"/>
      <protection locked="0"/>
    </xf>
    <xf numFmtId="0" fontId="6" fillId="3" borderId="26" xfId="0" applyFont="1" applyFill="1" applyBorder="1" applyAlignment="1" applyProtection="1">
      <alignment horizontal="center"/>
      <protection locked="0"/>
    </xf>
    <xf numFmtId="0" fontId="69" fillId="5" borderId="4" xfId="0" applyFont="1" applyFill="1" applyBorder="1"/>
    <xf numFmtId="0" fontId="69" fillId="5" borderId="47" xfId="0" applyFont="1" applyFill="1" applyBorder="1"/>
    <xf numFmtId="0" fontId="69" fillId="5" borderId="0" xfId="0" applyFont="1" applyFill="1" applyBorder="1"/>
    <xf numFmtId="0" fontId="69" fillId="5" borderId="61" xfId="0" applyFont="1" applyFill="1" applyBorder="1"/>
    <xf numFmtId="0" fontId="69" fillId="0" borderId="50" xfId="0" applyFont="1" applyBorder="1"/>
    <xf numFmtId="0" fontId="69" fillId="0" borderId="0" xfId="0" applyFont="1" applyBorder="1"/>
    <xf numFmtId="0" fontId="69" fillId="5" borderId="50" xfId="0" applyFont="1" applyFill="1" applyBorder="1"/>
    <xf numFmtId="0" fontId="69" fillId="5" borderId="99" xfId="0" applyFont="1" applyFill="1" applyBorder="1"/>
    <xf numFmtId="0" fontId="69" fillId="5" borderId="2" xfId="0" applyFont="1" applyFill="1" applyBorder="1"/>
    <xf numFmtId="0" fontId="69" fillId="5" borderId="1" xfId="0" applyFont="1" applyFill="1" applyBorder="1"/>
    <xf numFmtId="43" fontId="73" fillId="3" borderId="83" xfId="1" applyFont="1" applyFill="1" applyBorder="1" applyAlignment="1" applyProtection="1">
      <alignment horizontal="center" vertical="center" wrapText="1"/>
    </xf>
    <xf numFmtId="43" fontId="74" fillId="5" borderId="7" xfId="1" applyFont="1" applyFill="1" applyBorder="1" applyAlignment="1" applyProtection="1">
      <alignment horizontal="center" vertical="center" wrapText="1"/>
      <protection locked="0"/>
    </xf>
    <xf numFmtId="43" fontId="74" fillId="5" borderId="6" xfId="1" applyFont="1" applyFill="1" applyBorder="1" applyAlignment="1" applyProtection="1">
      <alignment horizontal="center" vertical="center" wrapText="1"/>
      <protection locked="0"/>
    </xf>
    <xf numFmtId="0" fontId="69" fillId="5" borderId="0" xfId="0" applyFont="1" applyFill="1" applyBorder="1" applyProtection="1">
      <protection locked="0"/>
    </xf>
    <xf numFmtId="0" fontId="69" fillId="5" borderId="0" xfId="0" applyFont="1" applyFill="1" applyBorder="1" applyProtection="1">
      <protection hidden="1"/>
    </xf>
    <xf numFmtId="0" fontId="69" fillId="5" borderId="0" xfId="0" applyFont="1" applyFill="1" applyBorder="1" applyProtection="1"/>
    <xf numFmtId="14" fontId="69" fillId="5" borderId="0" xfId="0" applyNumberFormat="1" applyFont="1" applyFill="1" applyBorder="1" applyProtection="1"/>
    <xf numFmtId="0" fontId="69" fillId="5" borderId="4" xfId="0" applyFont="1" applyFill="1" applyBorder="1" applyProtection="1">
      <protection locked="0"/>
    </xf>
    <xf numFmtId="0" fontId="69" fillId="5" borderId="47" xfId="0" applyFont="1" applyFill="1" applyBorder="1" applyProtection="1">
      <protection locked="0"/>
    </xf>
    <xf numFmtId="0" fontId="0" fillId="0" borderId="50" xfId="0" applyFont="1" applyBorder="1" applyAlignment="1" applyProtection="1">
      <alignment horizontal="center"/>
      <protection hidden="1"/>
    </xf>
    <xf numFmtId="0" fontId="69" fillId="5" borderId="61" xfId="0" applyFont="1" applyFill="1" applyBorder="1" applyProtection="1">
      <protection locked="0"/>
    </xf>
    <xf numFmtId="0" fontId="0" fillId="8" borderId="106" xfId="0" applyFont="1" applyFill="1" applyBorder="1" applyAlignment="1" applyProtection="1">
      <alignment horizontal="center"/>
      <protection hidden="1"/>
    </xf>
    <xf numFmtId="0" fontId="25" fillId="8" borderId="107" xfId="0" applyFont="1" applyFill="1" applyBorder="1" applyProtection="1">
      <protection locked="0"/>
    </xf>
    <xf numFmtId="0" fontId="69" fillId="5" borderId="50" xfId="0" applyFont="1" applyFill="1" applyBorder="1" applyProtection="1">
      <protection hidden="1"/>
    </xf>
    <xf numFmtId="0" fontId="0" fillId="0" borderId="50" xfId="0" applyFont="1" applyBorder="1" applyAlignment="1" applyProtection="1">
      <alignment horizontal="center"/>
      <protection locked="0"/>
    </xf>
    <xf numFmtId="0" fontId="69" fillId="5" borderId="50" xfId="0" applyFont="1" applyFill="1" applyBorder="1" applyProtection="1">
      <protection locked="0"/>
    </xf>
    <xf numFmtId="0" fontId="0" fillId="8" borderId="106" xfId="0" applyFont="1" applyFill="1" applyBorder="1" applyAlignment="1" applyProtection="1">
      <alignment horizontal="center"/>
      <protection locked="0"/>
    </xf>
    <xf numFmtId="0" fontId="8" fillId="0" borderId="0" xfId="0" applyFont="1" applyBorder="1" applyProtection="1">
      <protection locked="0"/>
    </xf>
    <xf numFmtId="165" fontId="10" fillId="8" borderId="107" xfId="0" applyNumberFormat="1" applyFont="1" applyFill="1" applyBorder="1" applyAlignment="1" applyProtection="1">
      <alignment horizontal="right" vertical="center"/>
      <protection locked="0"/>
    </xf>
    <xf numFmtId="0" fontId="69" fillId="5" borderId="99" xfId="0" applyFont="1" applyFill="1" applyBorder="1" applyProtection="1">
      <protection locked="0"/>
    </xf>
    <xf numFmtId="0" fontId="69" fillId="5" borderId="2" xfId="0" applyFont="1" applyFill="1" applyBorder="1" applyProtection="1">
      <protection locked="0"/>
    </xf>
    <xf numFmtId="0" fontId="69" fillId="5" borderId="1" xfId="0" applyFont="1" applyFill="1" applyBorder="1" applyProtection="1">
      <protection locked="0"/>
    </xf>
    <xf numFmtId="0" fontId="25" fillId="0" borderId="50" xfId="0" applyFont="1" applyBorder="1" applyAlignment="1" applyProtection="1">
      <alignment horizontal="center"/>
      <protection hidden="1"/>
    </xf>
    <xf numFmtId="0" fontId="25" fillId="0" borderId="50" xfId="0" applyFont="1" applyBorder="1" applyAlignment="1" applyProtection="1">
      <alignment horizontal="center"/>
      <protection locked="0"/>
    </xf>
    <xf numFmtId="0" fontId="7" fillId="3" borderId="21" xfId="0" applyFont="1" applyFill="1" applyBorder="1" applyAlignment="1" applyProtection="1">
      <alignment horizontal="center"/>
      <protection locked="0"/>
    </xf>
    <xf numFmtId="0" fontId="7" fillId="3" borderId="22" xfId="0" applyFont="1" applyFill="1" applyBorder="1" applyAlignment="1" applyProtection="1">
      <alignment horizontal="center"/>
      <protection locked="0"/>
    </xf>
    <xf numFmtId="0" fontId="7" fillId="3" borderId="21" xfId="0" applyFont="1" applyFill="1" applyBorder="1" applyAlignment="1" applyProtection="1">
      <alignment horizontal="center" wrapText="1"/>
      <protection locked="0"/>
    </xf>
    <xf numFmtId="0" fontId="20" fillId="3" borderId="21" xfId="0" applyFont="1" applyFill="1" applyBorder="1" applyAlignment="1" applyProtection="1">
      <alignment horizontal="center"/>
      <protection locked="0"/>
    </xf>
    <xf numFmtId="0" fontId="39" fillId="0" borderId="3" xfId="0" applyFont="1" applyBorder="1" applyAlignment="1" applyProtection="1">
      <alignment vertical="center"/>
      <protection locked="0"/>
    </xf>
    <xf numFmtId="0" fontId="39" fillId="0" borderId="60" xfId="0" applyFont="1" applyBorder="1" applyAlignment="1" applyProtection="1">
      <alignment vertical="center"/>
      <protection locked="0"/>
    </xf>
    <xf numFmtId="14" fontId="69" fillId="5" borderId="0" xfId="0" applyNumberFormat="1" applyFont="1" applyFill="1" applyBorder="1"/>
    <xf numFmtId="165" fontId="12" fillId="5" borderId="10" xfId="0" applyNumberFormat="1" applyFont="1" applyFill="1" applyBorder="1" applyAlignment="1" applyProtection="1">
      <alignment horizontal="center" vertical="center"/>
      <protection locked="0"/>
    </xf>
    <xf numFmtId="169" fontId="74" fillId="5" borderId="8" xfId="1" applyNumberFormat="1" applyFont="1" applyFill="1" applyBorder="1" applyAlignment="1" applyProtection="1">
      <alignment vertical="center" wrapText="1"/>
      <protection locked="0"/>
    </xf>
    <xf numFmtId="169" fontId="74" fillId="5" borderId="8" xfId="1" applyNumberFormat="1" applyFont="1" applyFill="1" applyBorder="1" applyAlignment="1" applyProtection="1">
      <alignment horizontal="center" vertical="center" wrapText="1"/>
      <protection locked="0"/>
    </xf>
    <xf numFmtId="169" fontId="74" fillId="5" borderId="7" xfId="1" applyNumberFormat="1" applyFont="1" applyFill="1" applyBorder="1" applyAlignment="1" applyProtection="1">
      <alignment horizontal="center" vertical="center" wrapText="1"/>
      <protection locked="0"/>
    </xf>
    <xf numFmtId="43" fontId="73" fillId="3" borderId="17" xfId="1" applyFont="1" applyFill="1" applyBorder="1" applyAlignment="1" applyProtection="1">
      <alignment horizontal="center" vertical="center" wrapText="1"/>
    </xf>
    <xf numFmtId="0" fontId="12" fillId="4" borderId="21" xfId="0" applyFont="1" applyFill="1" applyBorder="1" applyAlignment="1" applyProtection="1">
      <alignment horizontal="center" vertical="center"/>
      <protection locked="0"/>
    </xf>
    <xf numFmtId="0" fontId="78" fillId="3" borderId="14" xfId="0" applyFont="1" applyFill="1" applyBorder="1" applyAlignment="1" applyProtection="1">
      <alignment horizontal="center"/>
      <protection locked="0"/>
    </xf>
    <xf numFmtId="165" fontId="79" fillId="5" borderId="7" xfId="0" applyNumberFormat="1" applyFont="1" applyFill="1" applyBorder="1" applyAlignment="1" applyProtection="1">
      <alignment horizontal="right"/>
    </xf>
    <xf numFmtId="0" fontId="79" fillId="5" borderId="0" xfId="0" applyFont="1" applyFill="1" applyBorder="1" applyProtection="1">
      <protection locked="0"/>
    </xf>
    <xf numFmtId="0" fontId="79" fillId="5" borderId="61" xfId="0" applyFont="1" applyFill="1" applyBorder="1" applyProtection="1">
      <protection locked="0"/>
    </xf>
    <xf numFmtId="0" fontId="78" fillId="0" borderId="0" xfId="0" applyFont="1" applyProtection="1">
      <protection locked="0"/>
    </xf>
    <xf numFmtId="0" fontId="80" fillId="3" borderId="14" xfId="0" applyFont="1" applyFill="1" applyBorder="1" applyAlignment="1" applyProtection="1">
      <alignment horizontal="center"/>
      <protection locked="0"/>
    </xf>
    <xf numFmtId="0" fontId="74" fillId="5" borderId="5" xfId="0" applyFont="1" applyFill="1" applyBorder="1" applyAlignment="1" applyProtection="1">
      <alignment horizontal="center" vertical="center"/>
      <protection locked="0"/>
    </xf>
    <xf numFmtId="165" fontId="74" fillId="5" borderId="5" xfId="0" applyNumberFormat="1" applyFont="1" applyFill="1" applyBorder="1" applyAlignment="1" applyProtection="1">
      <alignment horizontal="center" vertical="center"/>
      <protection locked="0"/>
    </xf>
    <xf numFmtId="0" fontId="74" fillId="5" borderId="0" xfId="0" applyFont="1" applyFill="1" applyBorder="1" applyProtection="1">
      <protection locked="0"/>
    </xf>
    <xf numFmtId="0" fontId="74" fillId="5" borderId="61" xfId="0" applyFont="1" applyFill="1" applyBorder="1" applyProtection="1">
      <protection locked="0"/>
    </xf>
    <xf numFmtId="0" fontId="80" fillId="0" borderId="0" xfId="0" applyFont="1" applyProtection="1">
      <protection locked="0"/>
    </xf>
    <xf numFmtId="165" fontId="81" fillId="5" borderId="7" xfId="0" applyNumberFormat="1" applyFont="1" applyFill="1" applyBorder="1" applyAlignment="1" applyProtection="1">
      <alignment horizontal="right"/>
    </xf>
    <xf numFmtId="165" fontId="71" fillId="5" borderId="7" xfId="0" applyNumberFormat="1" applyFont="1" applyFill="1" applyBorder="1" applyAlignment="1" applyProtection="1">
      <alignment horizontal="right"/>
    </xf>
    <xf numFmtId="165" fontId="74" fillId="5" borderId="0" xfId="0" applyNumberFormat="1" applyFont="1" applyFill="1" applyBorder="1" applyProtection="1">
      <protection locked="0"/>
    </xf>
    <xf numFmtId="0" fontId="82" fillId="5" borderId="0" xfId="0" applyFont="1" applyFill="1" applyBorder="1" applyAlignment="1" applyProtection="1">
      <alignment horizontal="center"/>
      <protection locked="0"/>
    </xf>
    <xf numFmtId="165" fontId="69" fillId="5" borderId="0" xfId="0" applyNumberFormat="1" applyFont="1" applyFill="1" applyBorder="1" applyProtection="1"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69" fillId="5" borderId="0" xfId="0" applyFont="1" applyFill="1" applyBorder="1" applyAlignment="1" applyProtection="1">
      <alignment horizontal="center" vertical="center"/>
      <protection locked="0"/>
    </xf>
    <xf numFmtId="0" fontId="19" fillId="0" borderId="64" xfId="0" applyFont="1" applyBorder="1" applyAlignment="1" applyProtection="1">
      <alignment horizontal="center" wrapText="1"/>
      <protection locked="0"/>
    </xf>
    <xf numFmtId="0" fontId="19" fillId="0" borderId="65" xfId="0" applyFont="1" applyBorder="1" applyAlignment="1" applyProtection="1">
      <alignment horizontal="center" wrapText="1"/>
      <protection locked="0"/>
    </xf>
    <xf numFmtId="165" fontId="21" fillId="0" borderId="40" xfId="0" applyNumberFormat="1" applyFont="1" applyBorder="1" applyAlignment="1" applyProtection="1">
      <alignment horizontal="right" wrapText="1"/>
    </xf>
    <xf numFmtId="0" fontId="38" fillId="3" borderId="10" xfId="0" applyFont="1" applyFill="1" applyBorder="1" applyAlignment="1" applyProtection="1">
      <alignment wrapText="1"/>
    </xf>
    <xf numFmtId="0" fontId="38" fillId="4" borderId="5" xfId="0" applyFont="1" applyFill="1" applyBorder="1" applyAlignment="1" applyProtection="1">
      <alignment wrapText="1"/>
      <protection locked="0"/>
    </xf>
    <xf numFmtId="165" fontId="21" fillId="0" borderId="21" xfId="0" applyNumberFormat="1" applyFont="1" applyBorder="1" applyAlignment="1" applyProtection="1">
      <alignment horizontal="right" wrapText="1"/>
    </xf>
    <xf numFmtId="0" fontId="38" fillId="0" borderId="21" xfId="0" applyFont="1" applyBorder="1" applyAlignment="1" applyProtection="1">
      <alignment horizontal="center" wrapText="1"/>
    </xf>
    <xf numFmtId="165" fontId="21" fillId="0" borderId="22" xfId="0" applyNumberFormat="1" applyFont="1" applyBorder="1" applyAlignment="1" applyProtection="1">
      <alignment horizontal="right" wrapText="1"/>
    </xf>
    <xf numFmtId="169" fontId="58" fillId="0" borderId="64" xfId="1" applyNumberFormat="1" applyFont="1" applyBorder="1" applyAlignment="1" applyProtection="1">
      <alignment horizontal="center" vertical="center"/>
    </xf>
    <xf numFmtId="169" fontId="13" fillId="0" borderId="65" xfId="1" applyNumberFormat="1" applyFont="1" applyBorder="1" applyAlignment="1" applyProtection="1">
      <alignment horizontal="center" vertical="center"/>
      <protection locked="0"/>
    </xf>
    <xf numFmtId="0" fontId="83" fillId="6" borderId="5" xfId="0" applyFont="1" applyFill="1" applyBorder="1" applyAlignment="1" applyProtection="1">
      <alignment horizontal="center" vertical="center"/>
      <protection locked="0"/>
    </xf>
    <xf numFmtId="0" fontId="38" fillId="3" borderId="21" xfId="0" applyFont="1" applyFill="1" applyBorder="1" applyAlignment="1" applyProtection="1">
      <alignment vertical="center"/>
      <protection locked="0"/>
    </xf>
    <xf numFmtId="0" fontId="84" fillId="5" borderId="10" xfId="0" applyFont="1" applyFill="1" applyBorder="1" applyAlignment="1" applyProtection="1">
      <alignment wrapText="1"/>
      <protection locked="0"/>
    </xf>
    <xf numFmtId="0" fontId="84" fillId="9" borderId="5" xfId="0" applyFont="1" applyFill="1" applyBorder="1" applyAlignment="1" applyProtection="1">
      <alignment wrapText="1"/>
      <protection locked="0"/>
    </xf>
    <xf numFmtId="0" fontId="84" fillId="5" borderId="21" xfId="0" applyFont="1" applyFill="1" applyBorder="1" applyAlignment="1" applyProtection="1">
      <alignment vertical="center"/>
      <protection locked="0"/>
    </xf>
    <xf numFmtId="0" fontId="83" fillId="6" borderId="10" xfId="0" applyFont="1" applyFill="1" applyBorder="1" applyAlignment="1" applyProtection="1">
      <alignment horizontal="center" vertical="center"/>
      <protection locked="0"/>
    </xf>
    <xf numFmtId="0" fontId="83" fillId="6" borderId="21" xfId="0" applyFont="1" applyFill="1" applyBorder="1" applyAlignment="1" applyProtection="1">
      <alignment horizontal="center" vertical="center"/>
      <protection locked="0"/>
    </xf>
    <xf numFmtId="43" fontId="60" fillId="7" borderId="37" xfId="1" applyFont="1" applyFill="1" applyBorder="1" applyAlignment="1" applyProtection="1">
      <alignment horizontal="right"/>
    </xf>
    <xf numFmtId="169" fontId="60" fillId="0" borderId="37" xfId="1" applyNumberFormat="1" applyFont="1" applyBorder="1" applyProtection="1"/>
    <xf numFmtId="170" fontId="83" fillId="6" borderId="5" xfId="0" applyNumberFormat="1" applyFont="1" applyFill="1" applyBorder="1" applyAlignment="1" applyProtection="1">
      <alignment horizontal="center" vertical="center"/>
      <protection locked="0"/>
    </xf>
    <xf numFmtId="1" fontId="23" fillId="0" borderId="14" xfId="0" applyNumberFormat="1" applyFont="1" applyBorder="1" applyAlignment="1" applyProtection="1">
      <alignment horizontal="center"/>
      <protection locked="0"/>
    </xf>
    <xf numFmtId="1" fontId="84" fillId="9" borderId="5" xfId="0" applyNumberFormat="1" applyFont="1" applyFill="1" applyBorder="1" applyAlignment="1" applyProtection="1">
      <alignment wrapText="1"/>
      <protection locked="0"/>
    </xf>
    <xf numFmtId="1" fontId="69" fillId="5" borderId="61" xfId="0" applyNumberFormat="1" applyFont="1" applyFill="1" applyBorder="1" applyProtection="1">
      <protection locked="0"/>
    </xf>
    <xf numFmtId="1" fontId="0" fillId="0" borderId="0" xfId="0" applyNumberFormat="1" applyProtection="1">
      <protection locked="0"/>
    </xf>
    <xf numFmtId="164" fontId="69" fillId="5" borderId="61" xfId="0" applyNumberFormat="1" applyFont="1" applyFill="1" applyBorder="1" applyProtection="1">
      <protection locked="0"/>
    </xf>
    <xf numFmtId="164" fontId="85" fillId="5" borderId="61" xfId="0" applyNumberFormat="1" applyFont="1" applyFill="1" applyBorder="1" applyAlignment="1" applyProtection="1">
      <alignment horizontal="right"/>
      <protection locked="0"/>
    </xf>
    <xf numFmtId="164" fontId="86" fillId="0" borderId="5" xfId="0" applyNumberFormat="1" applyFont="1" applyBorder="1" applyAlignment="1" applyProtection="1">
      <alignment horizontal="center" vertical="center"/>
      <protection locked="0"/>
    </xf>
    <xf numFmtId="169" fontId="58" fillId="0" borderId="64" xfId="1" applyNumberFormat="1" applyFont="1" applyBorder="1" applyAlignment="1" applyProtection="1">
      <alignment horizontal="right" vertical="center"/>
    </xf>
    <xf numFmtId="171" fontId="63" fillId="0" borderId="10" xfId="0" applyNumberFormat="1" applyFont="1" applyBorder="1" applyAlignment="1" applyProtection="1">
      <alignment horizontal="center" vertical="center"/>
      <protection locked="0"/>
    </xf>
    <xf numFmtId="171" fontId="86" fillId="0" borderId="5" xfId="0" applyNumberFormat="1" applyFont="1" applyBorder="1" applyAlignment="1" applyProtection="1">
      <alignment horizontal="center" vertical="center"/>
      <protection locked="0"/>
    </xf>
    <xf numFmtId="169" fontId="58" fillId="0" borderId="6" xfId="1" applyNumberFormat="1" applyFont="1" applyBorder="1" applyAlignment="1" applyProtection="1">
      <alignment horizontal="center" vertical="center"/>
    </xf>
    <xf numFmtId="43" fontId="60" fillId="7" borderId="57" xfId="1" applyFont="1" applyFill="1" applyBorder="1" applyAlignment="1" applyProtection="1">
      <alignment horizontal="right"/>
    </xf>
    <xf numFmtId="169" fontId="13" fillId="0" borderId="85" xfId="1" applyNumberFormat="1" applyFont="1" applyBorder="1" applyAlignment="1" applyProtection="1">
      <alignment horizontal="center" vertical="center"/>
      <protection locked="0"/>
    </xf>
    <xf numFmtId="169" fontId="13" fillId="0" borderId="8" xfId="1" applyNumberFormat="1" applyFont="1" applyBorder="1" applyAlignment="1" applyProtection="1">
      <alignment horizontal="center" vertical="center"/>
      <protection locked="0"/>
    </xf>
    <xf numFmtId="169" fontId="58" fillId="0" borderId="114" xfId="1" applyNumberFormat="1" applyFont="1" applyBorder="1" applyAlignment="1" applyProtection="1">
      <alignment horizontal="right" vertical="center"/>
    </xf>
    <xf numFmtId="169" fontId="60" fillId="0" borderId="57" xfId="1" applyNumberFormat="1" applyFont="1" applyBorder="1" applyProtection="1"/>
    <xf numFmtId="169" fontId="59" fillId="0" borderId="57" xfId="1" applyNumberFormat="1" applyFont="1" applyBorder="1" applyProtection="1"/>
    <xf numFmtId="169" fontId="87" fillId="0" borderId="113" xfId="1" applyNumberFormat="1" applyFont="1" applyBorder="1" applyProtection="1"/>
    <xf numFmtId="169" fontId="87" fillId="0" borderId="38" xfId="1" applyNumberFormat="1" applyFont="1" applyBorder="1" applyProtection="1"/>
    <xf numFmtId="169" fontId="88" fillId="0" borderId="112" xfId="1" applyNumberFormat="1" applyFont="1" applyBorder="1" applyAlignment="1" applyProtection="1">
      <alignment horizontal="center" vertical="center"/>
    </xf>
    <xf numFmtId="169" fontId="88" fillId="0" borderId="19" xfId="1" applyNumberFormat="1" applyFont="1" applyBorder="1" applyAlignment="1" applyProtection="1">
      <alignment horizontal="center" vertical="center"/>
    </xf>
    <xf numFmtId="43" fontId="87" fillId="7" borderId="113" xfId="1" applyFont="1" applyFill="1" applyBorder="1" applyAlignment="1" applyProtection="1">
      <alignment horizontal="right"/>
    </xf>
    <xf numFmtId="43" fontId="87" fillId="7" borderId="38" xfId="1" applyFont="1" applyFill="1" applyBorder="1" applyAlignment="1" applyProtection="1">
      <alignment horizontal="right"/>
    </xf>
    <xf numFmtId="172" fontId="87" fillId="0" borderId="19" xfId="1" applyNumberFormat="1" applyFont="1" applyBorder="1" applyProtection="1"/>
    <xf numFmtId="172" fontId="87" fillId="0" borderId="112" xfId="1" applyNumberFormat="1" applyFont="1" applyBorder="1" applyProtection="1"/>
    <xf numFmtId="0" fontId="12" fillId="3" borderId="52" xfId="0" applyFont="1" applyFill="1" applyBorder="1" applyAlignment="1" applyProtection="1">
      <alignment horizontal="center" wrapText="1"/>
      <protection locked="0"/>
    </xf>
    <xf numFmtId="0" fontId="12" fillId="3" borderId="96" xfId="0" applyFont="1" applyFill="1" applyBorder="1" applyAlignment="1" applyProtection="1">
      <alignment horizontal="center" wrapText="1"/>
      <protection locked="0"/>
    </xf>
    <xf numFmtId="0" fontId="47" fillId="0" borderId="97" xfId="40" applyBorder="1" applyAlignment="1">
      <alignment horizontal="center"/>
    </xf>
    <xf numFmtId="0" fontId="69" fillId="0" borderId="98" xfId="0" applyFont="1" applyBorder="1" applyAlignment="1">
      <alignment horizontal="center"/>
    </xf>
    <xf numFmtId="0" fontId="70" fillId="3" borderId="104" xfId="0" applyFont="1" applyFill="1" applyBorder="1" applyAlignment="1" applyProtection="1">
      <alignment horizontal="center" vertical="center"/>
      <protection locked="0"/>
    </xf>
    <xf numFmtId="0" fontId="70" fillId="3" borderId="80" xfId="0" applyFont="1" applyFill="1" applyBorder="1" applyAlignment="1" applyProtection="1">
      <alignment horizontal="center" vertical="center"/>
      <protection locked="0"/>
    </xf>
    <xf numFmtId="0" fontId="70" fillId="3" borderId="79" xfId="0" applyFont="1" applyFill="1" applyBorder="1" applyAlignment="1" applyProtection="1">
      <alignment horizontal="center" vertical="center"/>
      <protection locked="0"/>
    </xf>
    <xf numFmtId="0" fontId="70" fillId="3" borderId="52" xfId="0" applyFont="1" applyFill="1" applyBorder="1" applyAlignment="1" applyProtection="1">
      <alignment horizontal="left" vertical="center" wrapText="1"/>
      <protection locked="0"/>
    </xf>
    <xf numFmtId="0" fontId="70" fillId="3" borderId="96" xfId="0" applyFont="1" applyFill="1" applyBorder="1" applyAlignment="1" applyProtection="1">
      <alignment horizontal="left" vertical="center" wrapText="1"/>
      <protection locked="0"/>
    </xf>
    <xf numFmtId="0" fontId="12" fillId="3" borderId="103" xfId="0" applyFont="1" applyFill="1" applyBorder="1" applyAlignment="1" applyProtection="1">
      <alignment horizontal="center" vertical="center"/>
      <protection locked="0"/>
    </xf>
    <xf numFmtId="0" fontId="12" fillId="3" borderId="3" xfId="0" applyFont="1" applyFill="1" applyBorder="1" applyAlignment="1" applyProtection="1">
      <alignment horizontal="center" vertical="center"/>
      <protection locked="0"/>
    </xf>
    <xf numFmtId="0" fontId="12" fillId="3" borderId="60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left"/>
      <protection locked="0"/>
    </xf>
    <xf numFmtId="0" fontId="6" fillId="3" borderId="85" xfId="0" applyFont="1" applyFill="1" applyBorder="1" applyAlignment="1" applyProtection="1">
      <alignment horizontal="left"/>
      <protection locked="0"/>
    </xf>
    <xf numFmtId="0" fontId="6" fillId="3" borderId="49" xfId="0" applyFont="1" applyFill="1" applyBorder="1" applyAlignment="1" applyProtection="1">
      <alignment horizontal="left"/>
      <protection locked="0"/>
    </xf>
    <xf numFmtId="0" fontId="19" fillId="0" borderId="45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61" xfId="0" applyFont="1" applyBorder="1" applyAlignment="1" applyProtection="1">
      <alignment horizontal="center"/>
      <protection locked="0"/>
    </xf>
    <xf numFmtId="0" fontId="7" fillId="3" borderId="21" xfId="0" applyFont="1" applyFill="1" applyBorder="1" applyAlignment="1" applyProtection="1">
      <alignment horizontal="center"/>
      <protection locked="0"/>
    </xf>
    <xf numFmtId="0" fontId="7" fillId="3" borderId="22" xfId="0" applyFont="1" applyFill="1" applyBorder="1" applyAlignment="1" applyProtection="1">
      <alignment horizontal="center"/>
      <protection locked="0"/>
    </xf>
    <xf numFmtId="165" fontId="46" fillId="0" borderId="23" xfId="0" applyNumberFormat="1" applyFont="1" applyBorder="1" applyAlignment="1" applyProtection="1">
      <alignment horizontal="center" wrapText="1"/>
    </xf>
    <xf numFmtId="165" fontId="46" fillId="0" borderId="48" xfId="0" applyNumberFormat="1" applyFont="1" applyBorder="1" applyAlignment="1" applyProtection="1">
      <alignment horizontal="center" wrapText="1"/>
    </xf>
    <xf numFmtId="9" fontId="7" fillId="3" borderId="56" xfId="0" applyNumberFormat="1" applyFont="1" applyFill="1" applyBorder="1" applyAlignment="1" applyProtection="1">
      <alignment horizontal="center" vertical="center"/>
      <protection locked="0"/>
    </xf>
    <xf numFmtId="0" fontId="7" fillId="3" borderId="19" xfId="0" applyFont="1" applyFill="1" applyBorder="1" applyAlignment="1" applyProtection="1">
      <alignment horizontal="center" vertical="center"/>
      <protection locked="0"/>
    </xf>
    <xf numFmtId="0" fontId="7" fillId="3" borderId="55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7" fillId="3" borderId="54" xfId="0" applyFont="1" applyFill="1" applyBorder="1" applyAlignment="1" applyProtection="1">
      <alignment horizontal="center" vertical="center"/>
      <protection locked="0"/>
    </xf>
    <xf numFmtId="0" fontId="7" fillId="3" borderId="18" xfId="0" applyFont="1" applyFill="1" applyBorder="1" applyAlignment="1" applyProtection="1">
      <alignment horizontal="center" vertical="center"/>
      <protection locked="0"/>
    </xf>
    <xf numFmtId="0" fontId="6" fillId="3" borderId="77" xfId="0" applyFont="1" applyFill="1" applyBorder="1" applyAlignment="1" applyProtection="1">
      <alignment horizontal="left"/>
      <protection locked="0"/>
    </xf>
    <xf numFmtId="0" fontId="6" fillId="3" borderId="86" xfId="0" applyFont="1" applyFill="1" applyBorder="1" applyAlignment="1" applyProtection="1">
      <alignment horizontal="left"/>
      <protection locked="0"/>
    </xf>
    <xf numFmtId="0" fontId="6" fillId="3" borderId="87" xfId="0" applyFont="1" applyFill="1" applyBorder="1" applyAlignment="1" applyProtection="1">
      <alignment horizontal="left"/>
      <protection locked="0"/>
    </xf>
    <xf numFmtId="0" fontId="77" fillId="8" borderId="71" xfId="0" applyFont="1" applyFill="1" applyBorder="1" applyAlignment="1" applyProtection="1">
      <alignment horizontal="center" vertical="center" wrapText="1"/>
      <protection locked="0"/>
    </xf>
    <xf numFmtId="0" fontId="77" fillId="8" borderId="72" xfId="0" applyFont="1" applyFill="1" applyBorder="1" applyAlignment="1" applyProtection="1">
      <alignment horizontal="center" vertical="center" wrapText="1"/>
      <protection locked="0"/>
    </xf>
    <xf numFmtId="0" fontId="77" fillId="8" borderId="88" xfId="0" applyFont="1" applyFill="1" applyBorder="1" applyAlignment="1" applyProtection="1">
      <alignment horizontal="center" vertical="center" wrapText="1"/>
      <protection locked="0"/>
    </xf>
    <xf numFmtId="0" fontId="77" fillId="8" borderId="89" xfId="0" applyFont="1" applyFill="1" applyBorder="1" applyAlignment="1" applyProtection="1">
      <alignment horizontal="center" vertical="center" wrapText="1"/>
      <protection locked="0"/>
    </xf>
    <xf numFmtId="0" fontId="77" fillId="8" borderId="73" xfId="0" applyFont="1" applyFill="1" applyBorder="1" applyAlignment="1" applyProtection="1">
      <alignment horizontal="center" vertical="center" wrapText="1"/>
      <protection locked="0"/>
    </xf>
    <xf numFmtId="0" fontId="77" fillId="8" borderId="74" xfId="0" applyFont="1" applyFill="1" applyBorder="1" applyAlignment="1" applyProtection="1">
      <alignment horizontal="center" vertical="center" wrapText="1"/>
      <protection locked="0"/>
    </xf>
    <xf numFmtId="0" fontId="77" fillId="8" borderId="75" xfId="0" applyFont="1" applyFill="1" applyBorder="1" applyAlignment="1" applyProtection="1">
      <alignment horizontal="center" vertical="center" wrapText="1"/>
      <protection locked="0"/>
    </xf>
    <xf numFmtId="0" fontId="77" fillId="8" borderId="76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165" fontId="46" fillId="0" borderId="77" xfId="0" applyNumberFormat="1" applyFont="1" applyBorder="1" applyAlignment="1" applyProtection="1">
      <alignment horizontal="center" wrapText="1"/>
    </xf>
    <xf numFmtId="165" fontId="46" fillId="0" borderId="87" xfId="0" applyNumberFormat="1" applyFont="1" applyBorder="1" applyAlignment="1" applyProtection="1">
      <alignment horizontal="center" wrapText="1"/>
    </xf>
    <xf numFmtId="0" fontId="7" fillId="3" borderId="11" xfId="0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39" fillId="0" borderId="2" xfId="0" applyFont="1" applyBorder="1" applyAlignment="1" applyProtection="1">
      <alignment horizontal="left" vertical="center"/>
      <protection locked="0"/>
    </xf>
    <xf numFmtId="0" fontId="39" fillId="0" borderId="99" xfId="0" applyFont="1" applyBorder="1" applyAlignment="1" applyProtection="1">
      <alignment horizontal="left" vertical="center"/>
      <protection locked="0"/>
    </xf>
    <xf numFmtId="0" fontId="47" fillId="0" borderId="100" xfId="40" applyBorder="1" applyAlignment="1" applyProtection="1">
      <alignment horizontal="right" vertical="center" wrapText="1"/>
      <protection hidden="1"/>
    </xf>
    <xf numFmtId="0" fontId="0" fillId="0" borderId="4" xfId="0" applyBorder="1" applyAlignment="1" applyProtection="1">
      <alignment horizontal="right" vertical="center" wrapText="1"/>
      <protection hidden="1"/>
    </xf>
    <xf numFmtId="0" fontId="19" fillId="0" borderId="5" xfId="0" applyFont="1" applyBorder="1" applyAlignment="1" applyProtection="1">
      <alignment horizontal="left"/>
      <protection locked="0"/>
    </xf>
    <xf numFmtId="0" fontId="19" fillId="0" borderId="7" xfId="0" applyFont="1" applyBorder="1" applyAlignment="1" applyProtection="1">
      <alignment horizontal="left"/>
      <protection locked="0"/>
    </xf>
    <xf numFmtId="0" fontId="19" fillId="0" borderId="10" xfId="0" applyFont="1" applyBorder="1" applyAlignment="1" applyProtection="1">
      <alignment horizontal="left"/>
      <protection locked="0"/>
    </xf>
    <xf numFmtId="0" fontId="19" fillId="0" borderId="19" xfId="0" applyFont="1" applyBorder="1" applyAlignment="1" applyProtection="1">
      <alignment horizontal="left"/>
      <protection locked="0"/>
    </xf>
    <xf numFmtId="0" fontId="7" fillId="3" borderId="46" xfId="0" applyFont="1" applyFill="1" applyBorder="1" applyAlignment="1" applyProtection="1">
      <alignment horizontal="center"/>
      <protection locked="0"/>
    </xf>
    <xf numFmtId="0" fontId="7" fillId="3" borderId="4" xfId="0" applyFont="1" applyFill="1" applyBorder="1" applyAlignment="1" applyProtection="1">
      <alignment horizontal="center"/>
      <protection locked="0"/>
    </xf>
    <xf numFmtId="0" fontId="7" fillId="3" borderId="47" xfId="0" applyFont="1" applyFill="1" applyBorder="1" applyAlignment="1" applyProtection="1">
      <alignment horizontal="center"/>
      <protection locked="0"/>
    </xf>
    <xf numFmtId="0" fontId="20" fillId="3" borderId="21" xfId="0" applyFont="1" applyFill="1" applyBorder="1" applyAlignment="1" applyProtection="1">
      <alignment horizontal="center"/>
      <protection locked="0"/>
    </xf>
    <xf numFmtId="0" fontId="20" fillId="3" borderId="22" xfId="0" applyFont="1" applyFill="1" applyBorder="1" applyAlignment="1" applyProtection="1">
      <alignment horizontal="center"/>
      <protection locked="0"/>
    </xf>
    <xf numFmtId="0" fontId="7" fillId="3" borderId="42" xfId="0" applyFont="1" applyFill="1" applyBorder="1" applyAlignment="1" applyProtection="1">
      <alignment horizontal="center"/>
      <protection locked="0"/>
    </xf>
    <xf numFmtId="0" fontId="7" fillId="3" borderId="43" xfId="0" applyFont="1" applyFill="1" applyBorder="1" applyAlignment="1" applyProtection="1">
      <alignment horizontal="center"/>
      <protection locked="0"/>
    </xf>
    <xf numFmtId="0" fontId="7" fillId="3" borderId="44" xfId="0" applyFont="1" applyFill="1" applyBorder="1" applyAlignment="1" applyProtection="1">
      <alignment horizontal="center"/>
      <protection locked="0"/>
    </xf>
    <xf numFmtId="9" fontId="19" fillId="0" borderId="8" xfId="0" applyNumberFormat="1" applyFont="1" applyBorder="1" applyAlignment="1" applyProtection="1">
      <alignment horizontal="right"/>
      <protection locked="0"/>
    </xf>
    <xf numFmtId="0" fontId="19" fillId="0" borderId="49" xfId="0" applyFont="1" applyBorder="1" applyAlignment="1" applyProtection="1">
      <alignment horizontal="right"/>
      <protection locked="0"/>
    </xf>
    <xf numFmtId="0" fontId="65" fillId="0" borderId="3" xfId="40" applyFont="1" applyBorder="1" applyAlignment="1" applyProtection="1">
      <alignment horizontal="right" wrapText="1"/>
      <protection hidden="1"/>
    </xf>
    <xf numFmtId="0" fontId="2" fillId="0" borderId="3" xfId="0" applyFont="1" applyBorder="1" applyAlignment="1" applyProtection="1">
      <alignment horizontal="right" wrapText="1"/>
      <protection hidden="1"/>
    </xf>
    <xf numFmtId="9" fontId="19" fillId="0" borderId="23" xfId="0" applyNumberFormat="1" applyFont="1" applyBorder="1" applyAlignment="1" applyProtection="1">
      <alignment horizontal="right"/>
      <protection locked="0"/>
    </xf>
    <xf numFmtId="0" fontId="19" fillId="0" borderId="48" xfId="0" applyFont="1" applyBorder="1" applyAlignment="1" applyProtection="1">
      <alignment horizontal="right"/>
      <protection locked="0"/>
    </xf>
    <xf numFmtId="165" fontId="11" fillId="3" borderId="26" xfId="0" applyNumberFormat="1" applyFont="1" applyFill="1" applyBorder="1" applyAlignment="1" applyProtection="1">
      <alignment horizontal="right"/>
    </xf>
    <xf numFmtId="165" fontId="11" fillId="3" borderId="27" xfId="0" applyNumberFormat="1" applyFont="1" applyFill="1" applyBorder="1" applyAlignment="1" applyProtection="1">
      <alignment horizontal="right"/>
    </xf>
    <xf numFmtId="0" fontId="19" fillId="3" borderId="25" xfId="0" applyFont="1" applyFill="1" applyBorder="1" applyAlignment="1" applyProtection="1">
      <alignment horizontal="center"/>
      <protection locked="0"/>
    </xf>
    <xf numFmtId="0" fontId="19" fillId="3" borderId="2" xfId="0" applyFont="1" applyFill="1" applyBorder="1" applyAlignment="1" applyProtection="1">
      <alignment horizontal="center"/>
      <protection locked="0"/>
    </xf>
    <xf numFmtId="0" fontId="19" fillId="3" borderId="1" xfId="0" applyFont="1" applyFill="1" applyBorder="1" applyAlignment="1" applyProtection="1">
      <alignment horizontal="center"/>
      <protection locked="0"/>
    </xf>
    <xf numFmtId="0" fontId="7" fillId="3" borderId="59" xfId="0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Alignment="1" applyProtection="1">
      <alignment horizontal="center"/>
      <protection locked="0"/>
    </xf>
    <xf numFmtId="0" fontId="7" fillId="3" borderId="60" xfId="0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center"/>
    </xf>
    <xf numFmtId="0" fontId="7" fillId="3" borderId="13" xfId="0" applyFont="1" applyFill="1" applyBorder="1" applyAlignment="1" applyProtection="1">
      <alignment horizontal="center"/>
    </xf>
    <xf numFmtId="0" fontId="7" fillId="3" borderId="12" xfId="0" applyFont="1" applyFill="1" applyBorder="1" applyAlignment="1" applyProtection="1">
      <alignment horizontal="center" wrapText="1"/>
      <protection locked="0"/>
    </xf>
    <xf numFmtId="0" fontId="7" fillId="3" borderId="21" xfId="0" applyFont="1" applyFill="1" applyBorder="1" applyAlignment="1" applyProtection="1">
      <alignment horizontal="center" wrapText="1"/>
      <protection locked="0"/>
    </xf>
    <xf numFmtId="0" fontId="6" fillId="0" borderId="45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61" xfId="0" applyFont="1" applyBorder="1" applyAlignment="1" applyProtection="1">
      <alignment horizontal="left" vertical="center" wrapText="1"/>
      <protection locked="0"/>
    </xf>
    <xf numFmtId="0" fontId="6" fillId="0" borderId="59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60" xfId="0" applyFont="1" applyBorder="1" applyAlignment="1" applyProtection="1">
      <alignment horizontal="left" vertical="center" wrapText="1"/>
      <protection locked="0"/>
    </xf>
    <xf numFmtId="0" fontId="7" fillId="3" borderId="21" xfId="0" applyFont="1" applyFill="1" applyBorder="1" applyAlignment="1" applyProtection="1">
      <alignment horizontal="right"/>
      <protection locked="0"/>
    </xf>
    <xf numFmtId="0" fontId="7" fillId="3" borderId="22" xfId="0" applyFont="1" applyFill="1" applyBorder="1" applyAlignment="1" applyProtection="1">
      <alignment horizontal="right"/>
      <protection locked="0"/>
    </xf>
    <xf numFmtId="0" fontId="20" fillId="0" borderId="10" xfId="0" applyFont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horizontal="center" vertical="center" wrapText="1"/>
    </xf>
    <xf numFmtId="0" fontId="7" fillId="3" borderId="55" xfId="0" applyFont="1" applyFill="1" applyBorder="1" applyAlignment="1" applyProtection="1">
      <alignment horizontal="left" wrapText="1"/>
    </xf>
    <xf numFmtId="0" fontId="7" fillId="3" borderId="51" xfId="0" applyFont="1" applyFill="1" applyBorder="1" applyAlignment="1" applyProtection="1">
      <alignment horizontal="left" wrapText="1"/>
    </xf>
    <xf numFmtId="0" fontId="7" fillId="3" borderId="13" xfId="0" applyFont="1" applyFill="1" applyBorder="1" applyAlignment="1" applyProtection="1">
      <alignment horizontal="center" wrapText="1"/>
      <protection locked="0"/>
    </xf>
    <xf numFmtId="0" fontId="7" fillId="3" borderId="22" xfId="0" applyFont="1" applyFill="1" applyBorder="1" applyAlignment="1" applyProtection="1">
      <alignment horizontal="center" wrapText="1"/>
      <protection locked="0"/>
    </xf>
    <xf numFmtId="0" fontId="40" fillId="0" borderId="2" xfId="0" applyFont="1" applyBorder="1" applyAlignment="1" applyProtection="1">
      <alignment horizontal="left"/>
      <protection locked="0"/>
    </xf>
    <xf numFmtId="165" fontId="11" fillId="3" borderId="26" xfId="0" applyNumberFormat="1" applyFont="1" applyFill="1" applyBorder="1" applyAlignment="1" applyProtection="1">
      <alignment horizontal="center"/>
    </xf>
    <xf numFmtId="165" fontId="11" fillId="3" borderId="27" xfId="0" applyNumberFormat="1" applyFont="1" applyFill="1" applyBorder="1" applyAlignment="1" applyProtection="1">
      <alignment horizontal="center"/>
    </xf>
    <xf numFmtId="0" fontId="7" fillId="6" borderId="13" xfId="0" applyFont="1" applyFill="1" applyBorder="1" applyAlignment="1" applyProtection="1">
      <alignment horizontal="center" vertical="center" wrapText="1"/>
      <protection locked="0"/>
    </xf>
    <xf numFmtId="0" fontId="7" fillId="6" borderId="22" xfId="0" applyFont="1" applyFill="1" applyBorder="1" applyAlignment="1" applyProtection="1">
      <alignment horizontal="center" vertical="center" wrapText="1"/>
      <protection locked="0"/>
    </xf>
    <xf numFmtId="0" fontId="38" fillId="0" borderId="8" xfId="0" applyFont="1" applyBorder="1" applyAlignment="1" applyProtection="1">
      <alignment horizontal="left" vertical="center"/>
    </xf>
    <xf numFmtId="0" fontId="38" fillId="0" borderId="65" xfId="0" applyFont="1" applyBorder="1" applyAlignment="1" applyProtection="1">
      <alignment horizontal="left" vertical="center"/>
    </xf>
    <xf numFmtId="0" fontId="75" fillId="5" borderId="2" xfId="0" applyFont="1" applyFill="1" applyBorder="1" applyAlignment="1" applyProtection="1">
      <alignment horizontal="center"/>
    </xf>
    <xf numFmtId="0" fontId="7" fillId="6" borderId="12" xfId="0" applyFont="1" applyFill="1" applyBorder="1" applyAlignment="1" applyProtection="1">
      <alignment horizontal="center" vertical="center" wrapText="1"/>
      <protection locked="0"/>
    </xf>
    <xf numFmtId="0" fontId="7" fillId="6" borderId="21" xfId="0" applyFont="1" applyFill="1" applyBorder="1" applyAlignment="1" applyProtection="1">
      <alignment horizontal="center" vertical="center" wrapText="1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7" xfId="0" applyFont="1" applyFill="1" applyBorder="1" applyAlignment="1" applyProtection="1">
      <alignment horizontal="center"/>
      <protection locked="0"/>
    </xf>
    <xf numFmtId="0" fontId="7" fillId="6" borderId="42" xfId="0" applyFont="1" applyFill="1" applyBorder="1" applyAlignment="1" applyProtection="1">
      <alignment horizontal="center" vertical="center" wrapText="1"/>
      <protection locked="0"/>
    </xf>
    <xf numFmtId="0" fontId="7" fillId="6" borderId="23" xfId="0" applyFont="1" applyFill="1" applyBorder="1" applyAlignment="1" applyProtection="1">
      <alignment horizontal="center" vertical="center" wrapText="1"/>
      <protection locked="0"/>
    </xf>
    <xf numFmtId="0" fontId="7" fillId="6" borderId="12" xfId="0" applyFont="1" applyFill="1" applyBorder="1" applyAlignment="1" applyProtection="1">
      <alignment horizontal="center"/>
      <protection locked="0"/>
    </xf>
    <xf numFmtId="0" fontId="7" fillId="6" borderId="13" xfId="0" applyFont="1" applyFill="1" applyBorder="1" applyAlignment="1" applyProtection="1">
      <alignment horizontal="center"/>
      <protection locked="0"/>
    </xf>
    <xf numFmtId="0" fontId="9" fillId="6" borderId="11" xfId="0" applyFont="1" applyFill="1" applyBorder="1" applyAlignment="1" applyProtection="1">
      <alignment horizontal="center" vertical="center" wrapText="1"/>
      <protection locked="0"/>
    </xf>
    <xf numFmtId="0" fontId="9" fillId="6" borderId="12" xfId="0" applyFont="1" applyFill="1" applyBorder="1" applyAlignment="1" applyProtection="1">
      <alignment horizontal="center" vertical="center" wrapText="1"/>
      <protection locked="0"/>
    </xf>
    <xf numFmtId="0" fontId="7" fillId="6" borderId="57" xfId="0" applyFont="1" applyFill="1" applyBorder="1" applyAlignment="1" applyProtection="1">
      <alignment horizontal="right"/>
    </xf>
    <xf numFmtId="0" fontId="7" fillId="6" borderId="69" xfId="0" applyFont="1" applyFill="1" applyBorder="1" applyAlignment="1" applyProtection="1">
      <alignment horizontal="right"/>
    </xf>
    <xf numFmtId="0" fontId="7" fillId="6" borderId="110" xfId="0" applyFont="1" applyFill="1" applyBorder="1" applyAlignment="1" applyProtection="1">
      <alignment horizontal="center" vertical="center" wrapText="1"/>
      <protection locked="0"/>
    </xf>
    <xf numFmtId="0" fontId="7" fillId="6" borderId="111" xfId="0" applyFont="1" applyFill="1" applyBorder="1" applyAlignment="1" applyProtection="1">
      <alignment horizontal="center" vertical="center" wrapText="1"/>
      <protection locked="0"/>
    </xf>
    <xf numFmtId="0" fontId="9" fillId="0" borderId="57" xfId="0" applyFont="1" applyBorder="1" applyAlignment="1" applyProtection="1">
      <alignment horizontal="right" vertical="center" wrapText="1"/>
    </xf>
    <xf numFmtId="0" fontId="9" fillId="0" borderId="69" xfId="0" applyFont="1" applyBorder="1" applyAlignment="1" applyProtection="1">
      <alignment horizontal="right" vertical="center" wrapText="1"/>
    </xf>
    <xf numFmtId="0" fontId="21" fillId="0" borderId="8" xfId="0" applyFont="1" applyBorder="1" applyAlignment="1" applyProtection="1">
      <alignment horizontal="left" vertical="center"/>
    </xf>
    <xf numFmtId="0" fontId="21" fillId="0" borderId="65" xfId="0" applyFont="1" applyBorder="1" applyAlignment="1" applyProtection="1">
      <alignment horizontal="left" vertical="center"/>
    </xf>
    <xf numFmtId="0" fontId="28" fillId="6" borderId="54" xfId="0" applyFont="1" applyFill="1" applyBorder="1" applyAlignment="1" applyProtection="1">
      <alignment horizontal="center"/>
      <protection locked="0"/>
    </xf>
    <xf numFmtId="0" fontId="28" fillId="6" borderId="96" xfId="0" applyFont="1" applyFill="1" applyBorder="1" applyAlignment="1" applyProtection="1">
      <alignment horizontal="center"/>
      <protection locked="0"/>
    </xf>
    <xf numFmtId="0" fontId="7" fillId="6" borderId="83" xfId="0" applyFont="1" applyFill="1" applyBorder="1" applyAlignment="1" applyProtection="1">
      <alignment horizontal="right"/>
    </xf>
    <xf numFmtId="0" fontId="7" fillId="6" borderId="68" xfId="0" applyFont="1" applyFill="1" applyBorder="1" applyAlignment="1" applyProtection="1">
      <alignment horizontal="right"/>
    </xf>
    <xf numFmtId="0" fontId="7" fillId="6" borderId="6" xfId="0" applyFont="1" applyFill="1" applyBorder="1" applyAlignment="1" applyProtection="1">
      <alignment horizontal="right"/>
    </xf>
    <xf numFmtId="0" fontId="7" fillId="6" borderId="64" xfId="0" applyFont="1" applyFill="1" applyBorder="1" applyAlignment="1" applyProtection="1">
      <alignment horizontal="right"/>
    </xf>
    <xf numFmtId="0" fontId="7" fillId="6" borderId="56" xfId="0" applyFont="1" applyFill="1" applyBorder="1" applyAlignment="1" applyProtection="1">
      <alignment horizontal="center" vertical="center" wrapText="1"/>
      <protection locked="0"/>
    </xf>
    <xf numFmtId="0" fontId="7" fillId="6" borderId="70" xfId="0" applyFont="1" applyFill="1" applyBorder="1" applyAlignment="1" applyProtection="1">
      <alignment horizontal="center" vertical="center" wrapText="1"/>
      <protection locked="0"/>
    </xf>
    <xf numFmtId="0" fontId="7" fillId="6" borderId="8" xfId="0" applyFont="1" applyFill="1" applyBorder="1" applyAlignment="1" applyProtection="1">
      <alignment horizontal="right"/>
    </xf>
    <xf numFmtId="0" fontId="7" fillId="6" borderId="65" xfId="0" applyFont="1" applyFill="1" applyBorder="1" applyAlignment="1" applyProtection="1">
      <alignment horizontal="right"/>
    </xf>
    <xf numFmtId="0" fontId="7" fillId="6" borderId="55" xfId="0" applyFont="1" applyFill="1" applyBorder="1" applyAlignment="1" applyProtection="1">
      <alignment horizontal="center" vertical="center" wrapText="1"/>
      <protection locked="0"/>
    </xf>
    <xf numFmtId="0" fontId="75" fillId="5" borderId="2" xfId="0" applyFont="1" applyFill="1" applyBorder="1" applyAlignment="1" applyProtection="1">
      <alignment horizontal="center" vertical="center"/>
      <protection locked="0"/>
    </xf>
    <xf numFmtId="0" fontId="9" fillId="6" borderId="54" xfId="0" applyFont="1" applyFill="1" applyBorder="1" applyAlignment="1" applyProtection="1">
      <alignment horizontal="center" vertical="center" wrapText="1"/>
      <protection locked="0"/>
    </xf>
    <xf numFmtId="0" fontId="9" fillId="6" borderId="55" xfId="0" applyFont="1" applyFill="1" applyBorder="1" applyAlignment="1" applyProtection="1">
      <alignment horizontal="center" vertical="center" wrapText="1"/>
      <protection locked="0"/>
    </xf>
    <xf numFmtId="0" fontId="19" fillId="0" borderId="8" xfId="0" applyFont="1" applyBorder="1" applyAlignment="1" applyProtection="1">
      <alignment horizontal="left" vertical="center"/>
      <protection locked="0"/>
    </xf>
    <xf numFmtId="0" fontId="19" fillId="0" borderId="65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75" fillId="5" borderId="2" xfId="0" applyFont="1" applyFill="1" applyBorder="1" applyAlignment="1" applyProtection="1">
      <alignment horizontal="center"/>
      <protection locked="0"/>
    </xf>
    <xf numFmtId="0" fontId="9" fillId="6" borderId="57" xfId="0" applyFont="1" applyFill="1" applyBorder="1" applyAlignment="1" applyProtection="1">
      <alignment horizontal="right" vertical="center" wrapText="1"/>
    </xf>
    <xf numFmtId="0" fontId="9" fillId="6" borderId="69" xfId="0" applyFont="1" applyFill="1" applyBorder="1" applyAlignment="1" applyProtection="1">
      <alignment horizontal="right" vertical="center" wrapText="1"/>
    </xf>
    <xf numFmtId="0" fontId="7" fillId="6" borderId="58" xfId="0" applyFont="1" applyFill="1" applyBorder="1" applyAlignment="1" applyProtection="1">
      <alignment horizontal="left" vertical="center"/>
      <protection locked="0"/>
    </xf>
    <xf numFmtId="0" fontId="7" fillId="6" borderId="66" xfId="0" applyFont="1" applyFill="1" applyBorder="1" applyAlignment="1" applyProtection="1">
      <alignment horizontal="left" vertical="center"/>
      <protection locked="0"/>
    </xf>
    <xf numFmtId="0" fontId="7" fillId="6" borderId="45" xfId="0" applyFont="1" applyFill="1" applyBorder="1" applyAlignment="1" applyProtection="1">
      <alignment horizontal="left" vertical="center"/>
      <protection locked="0"/>
    </xf>
    <xf numFmtId="0" fontId="7" fillId="6" borderId="109" xfId="0" applyFont="1" applyFill="1" applyBorder="1" applyAlignment="1" applyProtection="1">
      <alignment horizontal="left" vertical="center"/>
      <protection locked="0"/>
    </xf>
    <xf numFmtId="0" fontId="38" fillId="0" borderId="77" xfId="0" applyFont="1" applyBorder="1" applyAlignment="1" applyProtection="1">
      <alignment horizontal="left" vertical="center"/>
    </xf>
    <xf numFmtId="0" fontId="38" fillId="0" borderId="81" xfId="0" applyFont="1" applyBorder="1" applyAlignment="1" applyProtection="1">
      <alignment horizontal="left" vertical="center"/>
    </xf>
    <xf numFmtId="0" fontId="7" fillId="6" borderId="46" xfId="0" applyFont="1" applyFill="1" applyBorder="1" applyAlignment="1" applyProtection="1">
      <alignment horizontal="left" vertical="center" wrapText="1"/>
    </xf>
    <xf numFmtId="0" fontId="7" fillId="6" borderId="84" xfId="0" applyFont="1" applyFill="1" applyBorder="1" applyAlignment="1" applyProtection="1">
      <alignment horizontal="left" vertical="center" wrapText="1"/>
    </xf>
    <xf numFmtId="0" fontId="7" fillId="6" borderId="59" xfId="0" applyFont="1" applyFill="1" applyBorder="1" applyAlignment="1" applyProtection="1">
      <alignment horizontal="left" vertical="center" wrapText="1"/>
    </xf>
    <xf numFmtId="0" fontId="7" fillId="6" borderId="82" xfId="0" applyFont="1" applyFill="1" applyBorder="1" applyAlignment="1" applyProtection="1">
      <alignment horizontal="left" vertical="center" wrapText="1"/>
    </xf>
    <xf numFmtId="0" fontId="21" fillId="0" borderId="77" xfId="0" applyFont="1" applyBorder="1" applyAlignment="1" applyProtection="1">
      <alignment horizontal="left" vertical="center"/>
    </xf>
    <xf numFmtId="0" fontId="21" fillId="0" borderId="81" xfId="0" applyFont="1" applyBorder="1" applyAlignment="1" applyProtection="1">
      <alignment horizontal="left" vertical="center"/>
    </xf>
    <xf numFmtId="0" fontId="7" fillId="6" borderId="46" xfId="0" applyFont="1" applyFill="1" applyBorder="1" applyAlignment="1" applyProtection="1">
      <alignment horizontal="left" vertical="center"/>
      <protection locked="0"/>
    </xf>
    <xf numFmtId="0" fontId="7" fillId="6" borderId="84" xfId="0" applyFont="1" applyFill="1" applyBorder="1" applyAlignment="1" applyProtection="1">
      <alignment horizontal="left" vertical="center"/>
      <protection locked="0"/>
    </xf>
    <xf numFmtId="0" fontId="7" fillId="6" borderId="59" xfId="0" applyFont="1" applyFill="1" applyBorder="1" applyAlignment="1" applyProtection="1">
      <alignment horizontal="left" vertical="center"/>
      <protection locked="0"/>
    </xf>
    <xf numFmtId="0" fontId="7" fillId="6" borderId="82" xfId="0" applyFont="1" applyFill="1" applyBorder="1" applyAlignment="1" applyProtection="1">
      <alignment horizontal="left" vertical="center"/>
      <protection locked="0"/>
    </xf>
    <xf numFmtId="0" fontId="76" fillId="0" borderId="100" xfId="40" applyFont="1" applyBorder="1" applyAlignment="1" applyProtection="1">
      <alignment horizontal="center"/>
      <protection hidden="1"/>
    </xf>
    <xf numFmtId="0" fontId="76" fillId="0" borderId="4" xfId="40" applyFont="1" applyBorder="1" applyAlignment="1" applyProtection="1">
      <alignment horizontal="center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7" fillId="6" borderId="77" xfId="0" applyFont="1" applyFill="1" applyBorder="1" applyAlignment="1" applyProtection="1">
      <alignment horizontal="right"/>
      <protection locked="0"/>
    </xf>
    <xf numFmtId="0" fontId="7" fillId="6" borderId="81" xfId="0" applyFont="1" applyFill="1" applyBorder="1" applyAlignment="1" applyProtection="1">
      <alignment horizontal="right"/>
      <protection locked="0"/>
    </xf>
    <xf numFmtId="0" fontId="7" fillId="6" borderId="8" xfId="0" applyFont="1" applyFill="1" applyBorder="1" applyAlignment="1" applyProtection="1">
      <alignment horizontal="right"/>
      <protection locked="0"/>
    </xf>
    <xf numFmtId="0" fontId="7" fillId="6" borderId="65" xfId="0" applyFont="1" applyFill="1" applyBorder="1" applyAlignment="1" applyProtection="1">
      <alignment horizontal="right"/>
      <protection locked="0"/>
    </xf>
    <xf numFmtId="0" fontId="7" fillId="6" borderId="42" xfId="0" applyFont="1" applyFill="1" applyBorder="1" applyAlignment="1" applyProtection="1">
      <alignment horizontal="center" vertical="center" wrapText="1"/>
    </xf>
    <xf numFmtId="0" fontId="7" fillId="6" borderId="23" xfId="0" applyFont="1" applyFill="1" applyBorder="1" applyAlignment="1" applyProtection="1">
      <alignment horizontal="center" vertical="center" wrapText="1"/>
    </xf>
    <xf numFmtId="0" fontId="9" fillId="0" borderId="57" xfId="0" applyFont="1" applyBorder="1" applyAlignment="1" applyProtection="1">
      <alignment horizontal="right" vertical="center" wrapText="1"/>
      <protection locked="0"/>
    </xf>
    <xf numFmtId="0" fontId="9" fillId="0" borderId="108" xfId="0" applyFont="1" applyBorder="1" applyAlignment="1" applyProtection="1">
      <alignment horizontal="right" vertical="center" wrapText="1"/>
      <protection locked="0"/>
    </xf>
    <xf numFmtId="0" fontId="9" fillId="0" borderId="69" xfId="0" applyFont="1" applyBorder="1" applyAlignment="1" applyProtection="1">
      <alignment horizontal="right" vertical="center" wrapText="1"/>
      <protection locked="0"/>
    </xf>
    <xf numFmtId="0" fontId="7" fillId="6" borderId="83" xfId="0" applyFont="1" applyFill="1" applyBorder="1" applyAlignment="1" applyProtection="1">
      <alignment horizontal="right"/>
      <protection locked="0"/>
    </xf>
    <xf numFmtId="0" fontId="7" fillId="6" borderId="68" xfId="0" applyFont="1" applyFill="1" applyBorder="1" applyAlignment="1" applyProtection="1">
      <alignment horizontal="right"/>
      <protection locked="0"/>
    </xf>
    <xf numFmtId="0" fontId="29" fillId="6" borderId="42" xfId="0" applyFont="1" applyFill="1" applyBorder="1" applyAlignment="1" applyProtection="1">
      <alignment horizontal="center" vertical="center" wrapText="1"/>
      <protection locked="0"/>
    </xf>
    <xf numFmtId="0" fontId="29" fillId="6" borderId="23" xfId="0" applyFont="1" applyFill="1" applyBorder="1" applyAlignment="1" applyProtection="1">
      <alignment horizontal="center" vertical="center" wrapText="1"/>
      <protection locked="0"/>
    </xf>
    <xf numFmtId="169" fontId="51" fillId="6" borderId="57" xfId="1" applyNumberFormat="1" applyFont="1" applyFill="1" applyBorder="1" applyAlignment="1">
      <alignment horizontal="right" vertical="center"/>
    </xf>
    <xf numFmtId="169" fontId="51" fillId="6" borderId="69" xfId="1" applyNumberFormat="1" applyFont="1" applyFill="1" applyBorder="1" applyAlignment="1">
      <alignment horizontal="right" vertical="center"/>
    </xf>
    <xf numFmtId="2" fontId="25" fillId="0" borderId="0" xfId="0" applyNumberFormat="1" applyFont="1" applyProtection="1">
      <protection locked="0"/>
    </xf>
    <xf numFmtId="2" fontId="23" fillId="0" borderId="0" xfId="0" applyNumberFormat="1" applyFont="1" applyProtection="1">
      <protection locked="0"/>
    </xf>
  </cellXfs>
  <cellStyles count="64">
    <cellStyle name="Comma" xfId="1" builtinId="3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41" builtinId="9" hidden="1"/>
    <cellStyle name="Followed Hyperlink" xfId="42" builtinId="9" hidden="1"/>
    <cellStyle name="Followed Hyperlink" xfId="39" builtinId="9" hidden="1"/>
    <cellStyle name="Followed Hyperlink" xfId="31" builtinId="9" hidden="1"/>
    <cellStyle name="Followed Hyperlink" xfId="23" builtinId="9" hidden="1"/>
    <cellStyle name="Followed Hyperlink" xfId="11" builtinId="9" hidden="1"/>
    <cellStyle name="Followed Hyperlink" xfId="13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15" builtinId="9" hidden="1"/>
    <cellStyle name="Followed Hyperlink" xfId="7" builtinId="9" hidden="1"/>
    <cellStyle name="Followed Hyperlink" xfId="9" builtinId="9" hidden="1"/>
    <cellStyle name="Followed Hyperlink" xfId="5" builtinId="9" hidden="1"/>
    <cellStyle name="Followed Hyperlink" xfId="3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Hyperlink" xfId="18" builtinId="8" hidden="1"/>
    <cellStyle name="Hyperlink" xfId="20" builtinId="8" hidden="1"/>
    <cellStyle name="Hyperlink" xfId="22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24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8" builtinId="8" hidden="1"/>
    <cellStyle name="Hyperlink" xfId="4" builtinId="8" hidden="1"/>
    <cellStyle name="Hyperlink" xfId="6" builtinId="8" hidden="1"/>
    <cellStyle name="Hyperlink" xfId="2" builtinId="8" hidden="1"/>
    <cellStyle name="Hyperlink" xfId="40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1275080</xdr:colOff>
      <xdr:row>0</xdr:row>
      <xdr:rowOff>833120</xdr:rowOff>
    </xdr:to>
    <xdr:grpSp>
      <xdr:nvGrpSpPr>
        <xdr:cNvPr id="6" name="Group 5"/>
        <xdr:cNvGrpSpPr/>
      </xdr:nvGrpSpPr>
      <xdr:grpSpPr>
        <a:xfrm>
          <a:off x="0" y="0"/>
          <a:ext cx="6858000" cy="833120"/>
          <a:chOff x="0" y="0"/>
          <a:chExt cx="7434580" cy="833120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r="77913"/>
          <a:stretch/>
        </xdr:blipFill>
        <xdr:spPr>
          <a:xfrm>
            <a:off x="0" y="0"/>
            <a:ext cx="818470" cy="833120"/>
          </a:xfrm>
          <a:prstGeom prst="rect">
            <a:avLst/>
          </a:prstGeom>
        </xdr:spPr>
      </xdr:pic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3020" y="66041"/>
            <a:ext cx="7401560" cy="756984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10160</xdr:rowOff>
    </xdr:from>
    <xdr:to>
      <xdr:col>7</xdr:col>
      <xdr:colOff>965200</xdr:colOff>
      <xdr:row>0</xdr:row>
      <xdr:rowOff>1330960</xdr:rowOff>
    </xdr:to>
    <xdr:grpSp>
      <xdr:nvGrpSpPr>
        <xdr:cNvPr id="3" name="Group 2"/>
        <xdr:cNvGrpSpPr/>
      </xdr:nvGrpSpPr>
      <xdr:grpSpPr>
        <a:xfrm>
          <a:off x="0" y="10160"/>
          <a:ext cx="11907520" cy="1320800"/>
          <a:chOff x="0" y="0"/>
          <a:chExt cx="7434580" cy="833120"/>
        </a:xfrm>
      </xdr:grpSpPr>
      <xdr:pic>
        <xdr:nvPicPr>
          <xdr:cNvPr id="5" name="Picture 4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r="77913"/>
          <a:stretch/>
        </xdr:blipFill>
        <xdr:spPr>
          <a:xfrm>
            <a:off x="0" y="0"/>
            <a:ext cx="818470" cy="833120"/>
          </a:xfrm>
          <a:prstGeom prst="rect">
            <a:avLst/>
          </a:prstGeom>
        </xdr:spPr>
      </xdr:pic>
      <xdr:pic>
        <xdr:nvPicPr>
          <xdr:cNvPr id="6" name="Picture 5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3020" y="66041"/>
            <a:ext cx="7401560" cy="756984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858107</xdr:colOff>
      <xdr:row>0</xdr:row>
      <xdr:rowOff>1487387</xdr:rowOff>
    </xdr:to>
    <xdr:grpSp>
      <xdr:nvGrpSpPr>
        <xdr:cNvPr id="4" name="Group 3"/>
        <xdr:cNvGrpSpPr/>
      </xdr:nvGrpSpPr>
      <xdr:grpSpPr>
        <a:xfrm>
          <a:off x="0" y="0"/>
          <a:ext cx="12310990" cy="1487387"/>
          <a:chOff x="0" y="0"/>
          <a:chExt cx="7434580" cy="833120"/>
        </a:xfrm>
      </xdr:grpSpPr>
      <xdr:pic>
        <xdr:nvPicPr>
          <xdr:cNvPr id="5" name="Picture 4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r="77913"/>
          <a:stretch/>
        </xdr:blipFill>
        <xdr:spPr>
          <a:xfrm>
            <a:off x="0" y="0"/>
            <a:ext cx="818470" cy="833120"/>
          </a:xfrm>
          <a:prstGeom prst="rect">
            <a:avLst/>
          </a:prstGeom>
        </xdr:spPr>
      </xdr:pic>
      <xdr:pic>
        <xdr:nvPicPr>
          <xdr:cNvPr id="6" name="Picture 5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3020" y="66041"/>
            <a:ext cx="7401560" cy="756984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ukitaptabirisvar.com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4" Type="http://schemas.openxmlformats.org/officeDocument/2006/relationships/vmlDrawing" Target="../drawings/vmlDrawing1.vml"/><Relationship Id="rId5" Type="http://schemas.openxmlformats.org/officeDocument/2006/relationships/comments" Target="../comments1.xml"/><Relationship Id="rId1" Type="http://schemas.microsoft.com/office/2006/relationships/xlExternalLinkPath/xlPathMissing" Target="%20%20QR%2020-21_Finansal-Plan%20%20Filiz%20G&#220;l.xlsx" TargetMode="External"/><Relationship Id="rId2" Type="http://schemas.openxmlformats.org/officeDocument/2006/relationships/hyperlink" Target="http://www.bukitaptabirisvar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4" Type="http://schemas.openxmlformats.org/officeDocument/2006/relationships/comments" Target="../comments2.xml"/><Relationship Id="rId1" Type="http://schemas.openxmlformats.org/officeDocument/2006/relationships/hyperlink" Target="http://www.bukitaptabirisvar.com/" TargetMode="External"/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13" zoomScale="125" zoomScaleNormal="125" zoomScalePageLayoutView="125" workbookViewId="0">
      <selection activeCell="E7" sqref="E7"/>
    </sheetView>
  </sheetViews>
  <sheetFormatPr baseColWidth="10" defaultColWidth="10.83203125" defaultRowHeight="12" x14ac:dyDescent="0"/>
  <cols>
    <col min="1" max="1" width="47.1640625" style="268" customWidth="1"/>
    <col min="2" max="2" width="16.83203125" style="268" customWidth="1"/>
    <col min="3" max="3" width="17.5" style="268" customWidth="1"/>
    <col min="4" max="4" width="16.83203125" style="268" customWidth="1"/>
    <col min="5" max="16384" width="10.83203125" style="268"/>
  </cols>
  <sheetData>
    <row r="1" spans="1:7" ht="88" customHeight="1" thickBot="1">
      <c r="A1" s="411" t="s">
        <v>0</v>
      </c>
      <c r="B1" s="412"/>
      <c r="C1" s="412"/>
      <c r="D1" s="412"/>
      <c r="E1" s="299"/>
      <c r="F1" s="299"/>
      <c r="G1" s="300"/>
    </row>
    <row r="2" spans="1:7" ht="26" customHeight="1">
      <c r="A2" s="413" t="s">
        <v>185</v>
      </c>
      <c r="B2" s="414"/>
      <c r="C2" s="414"/>
      <c r="D2" s="415"/>
      <c r="E2" s="301"/>
      <c r="F2" s="301"/>
      <c r="G2" s="302"/>
    </row>
    <row r="3" spans="1:7" ht="15" customHeight="1">
      <c r="A3" s="416" t="s">
        <v>186</v>
      </c>
      <c r="B3" s="269" t="s">
        <v>89</v>
      </c>
      <c r="C3" s="269" t="s">
        <v>90</v>
      </c>
      <c r="D3" s="270" t="s">
        <v>71</v>
      </c>
      <c r="E3" s="301"/>
      <c r="F3" s="301"/>
      <c r="G3" s="302"/>
    </row>
    <row r="4" spans="1:7" ht="26" customHeight="1">
      <c r="A4" s="417"/>
      <c r="B4" s="264" t="s">
        <v>187</v>
      </c>
      <c r="C4" s="264" t="s">
        <v>188</v>
      </c>
      <c r="D4" s="265" t="s">
        <v>188</v>
      </c>
      <c r="E4" s="301"/>
      <c r="F4" s="301"/>
      <c r="G4" s="302"/>
    </row>
    <row r="5" spans="1:7" ht="36">
      <c r="A5" s="271" t="s">
        <v>201</v>
      </c>
      <c r="B5" s="272">
        <f>'Üretim-Satış Hedefleri'!D84</f>
        <v>2289306.6999999997</v>
      </c>
      <c r="C5" s="272">
        <f>'Üretim-Satış Hedefleri'!E84</f>
        <v>2976098.71</v>
      </c>
      <c r="D5" s="273">
        <f>'Üretim-Satış Hedefleri'!F84</f>
        <v>3868928.3230000003</v>
      </c>
      <c r="E5" s="301"/>
      <c r="F5" s="301"/>
      <c r="G5" s="302"/>
    </row>
    <row r="6" spans="1:7" ht="36">
      <c r="A6" s="274" t="s">
        <v>202</v>
      </c>
      <c r="B6" s="311">
        <v>50000</v>
      </c>
      <c r="C6" s="292">
        <v>10000</v>
      </c>
      <c r="D6" s="310"/>
      <c r="E6" s="301"/>
      <c r="F6" s="301"/>
      <c r="G6" s="302"/>
    </row>
    <row r="7" spans="1:7" ht="36">
      <c r="A7" s="274" t="s">
        <v>203</v>
      </c>
      <c r="B7" s="272">
        <f>SUM('6. Finansal Plan'!C86)</f>
        <v>1030188.0149999999</v>
      </c>
      <c r="C7" s="272">
        <f>SUM('6. Finansal Plan'!D86)</f>
        <v>1236225.6179999998</v>
      </c>
      <c r="D7" s="273">
        <f>SUM('6. Finansal Plan'!E86)</f>
        <v>1483470.7415999996</v>
      </c>
      <c r="E7" s="301"/>
      <c r="F7" s="301"/>
      <c r="G7" s="302"/>
    </row>
    <row r="8" spans="1:7" ht="24" customHeight="1">
      <c r="A8" s="275" t="s">
        <v>189</v>
      </c>
      <c r="B8" s="276">
        <f>SUM(B5:B7)</f>
        <v>3369494.7149999999</v>
      </c>
      <c r="C8" s="276">
        <f>SUM(C5:C7)</f>
        <v>4222324.3279999997</v>
      </c>
      <c r="D8" s="277">
        <f>SUM(D5:D7)</f>
        <v>5352399.0646000002</v>
      </c>
      <c r="E8" s="301"/>
      <c r="F8" s="301"/>
      <c r="G8" s="302"/>
    </row>
    <row r="9" spans="1:7" ht="31" customHeight="1">
      <c r="A9" s="278" t="s">
        <v>190</v>
      </c>
      <c r="B9" s="279"/>
      <c r="C9" s="279"/>
      <c r="D9" s="280"/>
      <c r="E9" s="301"/>
      <c r="F9" s="301"/>
      <c r="G9" s="302"/>
    </row>
    <row r="10" spans="1:7" ht="36">
      <c r="A10" s="271" t="s">
        <v>204</v>
      </c>
      <c r="B10" s="272">
        <v>0</v>
      </c>
      <c r="C10" s="272">
        <f>B7</f>
        <v>1030188.0149999999</v>
      </c>
      <c r="D10" s="273">
        <f>C7</f>
        <v>1236225.6179999998</v>
      </c>
      <c r="E10" s="301"/>
      <c r="F10" s="301"/>
      <c r="G10" s="302"/>
    </row>
    <row r="11" spans="1:7" ht="36">
      <c r="A11" s="274" t="s">
        <v>205</v>
      </c>
      <c r="B11" s="281">
        <f>+SUM('6. Finansal Plan'!C86)</f>
        <v>1030188.0149999999</v>
      </c>
      <c r="C11" s="281">
        <f>+SUM('6. Finansal Plan'!D86)</f>
        <v>1236225.6179999998</v>
      </c>
      <c r="D11" s="282">
        <f>+SUM('6. Finansal Plan'!E86)</f>
        <v>1483470.7415999996</v>
      </c>
      <c r="E11" s="301"/>
      <c r="F11" s="301"/>
      <c r="G11" s="302"/>
    </row>
    <row r="12" spans="1:7" ht="48">
      <c r="A12" s="274" t="s">
        <v>206</v>
      </c>
      <c r="B12" s="281">
        <f>SUM('6. Finansal Plan'!C87:C98)+'6. Finansal Plan'!C150</f>
        <v>659972.83230000001</v>
      </c>
      <c r="C12" s="281">
        <f>SUM('6. Finansal Plan'!D87:D98)+'6. Finansal Plan'!D150</f>
        <v>720188.11553000007</v>
      </c>
      <c r="D12" s="282">
        <f>SUM('6. Finansal Plan'!E87:E98)+'6. Finansal Plan'!E150</f>
        <v>786424.92708300008</v>
      </c>
      <c r="E12" s="301"/>
      <c r="F12" s="301"/>
      <c r="G12" s="302"/>
    </row>
    <row r="13" spans="1:7" ht="24" customHeight="1">
      <c r="A13" s="275" t="s">
        <v>191</v>
      </c>
      <c r="B13" s="283">
        <f>+SUM(B10:B12)</f>
        <v>1690160.8473</v>
      </c>
      <c r="C13" s="283">
        <f>+SUM(C10:C12)</f>
        <v>2986601.7485299995</v>
      </c>
      <c r="D13" s="284">
        <f>+SUM(D10:D12)</f>
        <v>3506121.2866829992</v>
      </c>
      <c r="E13" s="301"/>
      <c r="F13" s="301"/>
      <c r="G13" s="302"/>
    </row>
    <row r="14" spans="1:7" ht="24" customHeight="1" thickBot="1">
      <c r="A14" s="285" t="s">
        <v>192</v>
      </c>
      <c r="B14" s="286">
        <f>B8-B13</f>
        <v>1679333.8676999998</v>
      </c>
      <c r="C14" s="286">
        <f>C8-C13</f>
        <v>1235722.5794700002</v>
      </c>
      <c r="D14" s="287">
        <f>D8-D13</f>
        <v>1846277.7779170009</v>
      </c>
      <c r="E14" s="301"/>
      <c r="F14" s="301"/>
      <c r="G14" s="302"/>
    </row>
    <row r="15" spans="1:7" ht="13" thickBot="1">
      <c r="A15" s="303"/>
      <c r="B15" s="304"/>
      <c r="C15" s="304"/>
      <c r="D15" s="304"/>
      <c r="E15" s="301"/>
      <c r="F15" s="301"/>
      <c r="G15" s="302"/>
    </row>
    <row r="16" spans="1:7" ht="17" customHeight="1">
      <c r="A16" s="413" t="s">
        <v>193</v>
      </c>
      <c r="B16" s="414"/>
      <c r="C16" s="414"/>
      <c r="D16" s="415"/>
      <c r="E16" s="301"/>
      <c r="F16" s="301"/>
      <c r="G16" s="302"/>
    </row>
    <row r="17" spans="1:7" ht="15" customHeight="1">
      <c r="A17" s="418" t="s">
        <v>194</v>
      </c>
      <c r="B17" s="419"/>
      <c r="C17" s="419"/>
      <c r="D17" s="420"/>
      <c r="E17" s="301"/>
      <c r="F17" s="301"/>
      <c r="G17" s="302"/>
    </row>
    <row r="18" spans="1:7">
      <c r="A18" s="409"/>
      <c r="B18" s="269" t="s">
        <v>89</v>
      </c>
      <c r="C18" s="269" t="s">
        <v>90</v>
      </c>
      <c r="D18" s="270" t="s">
        <v>71</v>
      </c>
      <c r="E18" s="301"/>
      <c r="F18" s="301"/>
      <c r="G18" s="302"/>
    </row>
    <row r="19" spans="1:7" ht="22">
      <c r="A19" s="410"/>
      <c r="B19" s="264" t="s">
        <v>187</v>
      </c>
      <c r="C19" s="264" t="s">
        <v>188</v>
      </c>
      <c r="D19" s="265" t="s">
        <v>188</v>
      </c>
      <c r="E19" s="301"/>
      <c r="F19" s="301"/>
      <c r="G19" s="302"/>
    </row>
    <row r="20" spans="1:7">
      <c r="A20" s="288" t="s">
        <v>195</v>
      </c>
      <c r="B20" s="292">
        <v>0</v>
      </c>
      <c r="C20" s="281">
        <f>'6. Finansal Plan'!E55</f>
        <v>289100</v>
      </c>
      <c r="D20" s="310"/>
      <c r="E20" s="301"/>
      <c r="F20" s="301"/>
      <c r="G20" s="302"/>
    </row>
    <row r="21" spans="1:7">
      <c r="A21" s="288" t="s">
        <v>196</v>
      </c>
      <c r="B21" s="281">
        <f>'6. Finansal Plan'!E55</f>
        <v>289100</v>
      </c>
      <c r="C21" s="292"/>
      <c r="D21" s="310"/>
      <c r="E21" s="301"/>
      <c r="F21" s="301"/>
      <c r="G21" s="302"/>
    </row>
    <row r="22" spans="1:7">
      <c r="A22" s="288" t="s">
        <v>197</v>
      </c>
      <c r="B22" s="292"/>
      <c r="C22" s="292"/>
      <c r="D22" s="310"/>
      <c r="E22" s="301"/>
      <c r="F22" s="301"/>
      <c r="G22" s="302"/>
    </row>
    <row r="23" spans="1:7" ht="13" thickBot="1">
      <c r="A23" s="289" t="s">
        <v>198</v>
      </c>
      <c r="B23" s="290">
        <f>B20+B21-B22</f>
        <v>289100</v>
      </c>
      <c r="C23" s="290">
        <f>C20+C21-C22</f>
        <v>289100</v>
      </c>
      <c r="D23" s="291">
        <f>D20+D21-D22</f>
        <v>0</v>
      </c>
      <c r="E23" s="301"/>
      <c r="F23" s="301"/>
      <c r="G23" s="302"/>
    </row>
    <row r="24" spans="1:7" s="267" customFormat="1" ht="13" thickBot="1">
      <c r="A24" s="305"/>
      <c r="B24" s="301"/>
      <c r="C24" s="301"/>
      <c r="D24" s="301"/>
      <c r="E24" s="301"/>
      <c r="F24" s="301"/>
      <c r="G24" s="302"/>
    </row>
    <row r="25" spans="1:7">
      <c r="A25" s="413" t="s">
        <v>199</v>
      </c>
      <c r="B25" s="414"/>
      <c r="C25" s="414"/>
      <c r="D25" s="415"/>
      <c r="E25" s="301"/>
      <c r="F25" s="301"/>
      <c r="G25" s="302"/>
    </row>
    <row r="26" spans="1:7">
      <c r="A26" s="409"/>
      <c r="B26" s="269" t="s">
        <v>89</v>
      </c>
      <c r="C26" s="269" t="s">
        <v>90</v>
      </c>
      <c r="D26" s="270" t="s">
        <v>71</v>
      </c>
      <c r="E26" s="301"/>
      <c r="F26" s="301"/>
      <c r="G26" s="302"/>
    </row>
    <row r="27" spans="1:7" ht="22">
      <c r="A27" s="410"/>
      <c r="B27" s="264" t="s">
        <v>187</v>
      </c>
      <c r="C27" s="264" t="s">
        <v>188</v>
      </c>
      <c r="D27" s="265" t="s">
        <v>188</v>
      </c>
      <c r="E27" s="301"/>
      <c r="F27" s="301"/>
      <c r="G27" s="302"/>
    </row>
    <row r="28" spans="1:7" ht="48">
      <c r="A28" s="288" t="s">
        <v>207</v>
      </c>
      <c r="B28" s="341">
        <v>1080</v>
      </c>
      <c r="C28" s="342">
        <v>720</v>
      </c>
      <c r="D28" s="343">
        <v>1080</v>
      </c>
      <c r="E28" s="301"/>
      <c r="F28" s="301"/>
      <c r="G28" s="302"/>
    </row>
    <row r="29" spans="1:7" ht="13" thickBot="1">
      <c r="A29" s="266" t="s">
        <v>200</v>
      </c>
      <c r="B29" s="309">
        <f>B28/360</f>
        <v>3</v>
      </c>
      <c r="C29" s="309">
        <f>C28/360</f>
        <v>2</v>
      </c>
      <c r="D29" s="344">
        <f>D28/360</f>
        <v>3</v>
      </c>
      <c r="E29" s="301"/>
      <c r="F29" s="301"/>
      <c r="G29" s="302"/>
    </row>
    <row r="30" spans="1:7">
      <c r="A30" s="305"/>
      <c r="B30" s="301"/>
      <c r="C30" s="301"/>
      <c r="D30" s="301"/>
      <c r="E30" s="301"/>
      <c r="F30" s="301"/>
      <c r="G30" s="302"/>
    </row>
    <row r="31" spans="1:7">
      <c r="A31" s="305" t="str">
        <f>'6. Finansal Plan'!B187</f>
        <v>FORM NO: UGE 04</v>
      </c>
      <c r="B31" s="301" t="str">
        <f>'6. Finansal Plan'!C187</f>
        <v>Yayın Tarihi: Kasım / 2015</v>
      </c>
      <c r="C31" s="301"/>
      <c r="D31" s="301" t="str">
        <f>'6. Finansal Plan'!F187</f>
        <v>Revizyon Tarihi : 03.05.2018</v>
      </c>
      <c r="E31" s="339"/>
      <c r="F31" s="301"/>
      <c r="G31" s="302"/>
    </row>
    <row r="32" spans="1:7">
      <c r="A32" s="305"/>
      <c r="B32" s="301"/>
      <c r="C32" s="301"/>
      <c r="D32" s="301"/>
      <c r="E32" s="301"/>
      <c r="F32" s="301"/>
      <c r="G32" s="302"/>
    </row>
    <row r="33" spans="1:7">
      <c r="A33" s="305"/>
      <c r="B33" s="301"/>
      <c r="C33" s="301"/>
      <c r="D33" s="301"/>
      <c r="E33" s="301"/>
      <c r="F33" s="301"/>
      <c r="G33" s="302"/>
    </row>
    <row r="34" spans="1:7">
      <c r="A34" s="305"/>
      <c r="B34" s="301"/>
      <c r="C34" s="301"/>
      <c r="D34" s="301"/>
      <c r="E34" s="301"/>
      <c r="F34" s="301"/>
      <c r="G34" s="302"/>
    </row>
    <row r="35" spans="1:7" ht="13" thickBot="1">
      <c r="A35" s="306"/>
      <c r="B35" s="307"/>
      <c r="C35" s="307"/>
      <c r="D35" s="307"/>
      <c r="E35" s="307"/>
      <c r="F35" s="307"/>
      <c r="G35" s="308"/>
    </row>
  </sheetData>
  <sheetProtection password="C0AB" sheet="1" objects="1" scenarios="1" formatCells="0" formatColumns="0" formatRows="0" insertColumns="0" insertRows="0" insertHyperlinks="0" deleteColumns="0" deleteRows="0" sort="0" autoFilter="0" pivotTables="0"/>
  <mergeCells count="8">
    <mergeCell ref="A26:A27"/>
    <mergeCell ref="A1:D1"/>
    <mergeCell ref="A2:D2"/>
    <mergeCell ref="A3:A4"/>
    <mergeCell ref="A16:D16"/>
    <mergeCell ref="A17:D17"/>
    <mergeCell ref="A18:A19"/>
    <mergeCell ref="A25:D25"/>
  </mergeCells>
  <hyperlinks>
    <hyperlink ref="A1" r:id="rId1"/>
  </hyperlinks>
  <pageMargins left="0.75" right="0.75" top="1" bottom="1" header="0.5" footer="0.5"/>
  <pageSetup paperSize="9"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04"/>
  <sheetViews>
    <sheetView topLeftCell="A157" zoomScale="125" zoomScaleNormal="125" zoomScalePageLayoutView="125" workbookViewId="0">
      <selection activeCell="G157" sqref="G157"/>
    </sheetView>
  </sheetViews>
  <sheetFormatPr baseColWidth="10" defaultColWidth="8.83203125" defaultRowHeight="14" x14ac:dyDescent="0"/>
  <cols>
    <col min="1" max="1" width="4.1640625" style="37" customWidth="1"/>
    <col min="2" max="2" width="58.5" style="20" customWidth="1"/>
    <col min="3" max="3" width="18.33203125" style="20" customWidth="1"/>
    <col min="4" max="4" width="15" style="20" customWidth="1"/>
    <col min="5" max="5" width="17.33203125" style="20" customWidth="1"/>
    <col min="6" max="6" width="14.1640625" style="20" customWidth="1"/>
    <col min="7" max="7" width="16" style="20" customWidth="1"/>
    <col min="8" max="15" width="14.1640625" style="20" customWidth="1"/>
    <col min="16" max="16384" width="8.83203125" style="20"/>
  </cols>
  <sheetData>
    <row r="1" spans="1:18" ht="141" customHeight="1">
      <c r="A1" s="457"/>
      <c r="B1" s="458"/>
      <c r="C1" s="458"/>
      <c r="D1" s="458"/>
      <c r="E1" s="458"/>
      <c r="F1" s="316"/>
      <c r="G1" s="316"/>
      <c r="H1" s="317"/>
      <c r="I1" s="258"/>
    </row>
    <row r="2" spans="1:18" ht="24" customHeight="1">
      <c r="A2" s="318"/>
      <c r="B2" s="259" t="s">
        <v>210</v>
      </c>
      <c r="C2" s="473" t="s">
        <v>0</v>
      </c>
      <c r="D2" s="474"/>
      <c r="E2" s="474"/>
      <c r="F2" s="312"/>
      <c r="G2" s="312"/>
      <c r="H2" s="319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s="23" customFormat="1" ht="27" customHeight="1">
      <c r="A3" s="320"/>
      <c r="B3" s="260" t="s">
        <v>211</v>
      </c>
      <c r="C3" s="261"/>
      <c r="D3" s="261"/>
      <c r="E3" s="261"/>
      <c r="H3" s="321"/>
    </row>
    <row r="4" spans="1:18" s="25" customFormat="1" ht="27" customHeight="1" thickBot="1">
      <c r="A4" s="322"/>
      <c r="B4" s="313"/>
      <c r="C4" s="313"/>
      <c r="D4" s="313"/>
      <c r="E4" s="313"/>
      <c r="F4" s="312"/>
      <c r="G4" s="312"/>
      <c r="H4" s="319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 ht="18">
      <c r="A5" s="26"/>
      <c r="B5" s="463" t="s">
        <v>1</v>
      </c>
      <c r="C5" s="464"/>
      <c r="D5" s="464"/>
      <c r="E5" s="465"/>
      <c r="F5" s="312"/>
      <c r="G5" s="312"/>
      <c r="H5" s="319"/>
      <c r="N5" s="21"/>
      <c r="O5" s="21"/>
      <c r="P5" s="21"/>
      <c r="Q5" s="21"/>
      <c r="R5" s="21"/>
    </row>
    <row r="6" spans="1:18" ht="18">
      <c r="A6" s="27"/>
      <c r="B6" s="147" t="s">
        <v>2</v>
      </c>
      <c r="C6" s="336" t="s">
        <v>3</v>
      </c>
      <c r="D6" s="466" t="s">
        <v>4</v>
      </c>
      <c r="E6" s="467"/>
      <c r="F6" s="312"/>
      <c r="G6" s="312"/>
      <c r="H6" s="319"/>
      <c r="N6" s="21"/>
      <c r="O6" s="21"/>
      <c r="P6" s="21"/>
      <c r="Q6" s="21"/>
      <c r="R6" s="21"/>
    </row>
    <row r="7" spans="1:18" ht="14" customHeight="1">
      <c r="A7" s="28">
        <v>1</v>
      </c>
      <c r="B7" s="29" t="s">
        <v>5</v>
      </c>
      <c r="C7" s="30">
        <v>0</v>
      </c>
      <c r="D7" s="461"/>
      <c r="E7" s="462"/>
      <c r="F7" s="312" t="s">
        <v>6</v>
      </c>
      <c r="G7" s="312"/>
      <c r="H7" s="319"/>
      <c r="N7" s="21"/>
      <c r="O7" s="21"/>
      <c r="P7" s="21"/>
      <c r="Q7" s="21"/>
      <c r="R7" s="21"/>
    </row>
    <row r="8" spans="1:18" ht="14" customHeight="1">
      <c r="A8" s="28">
        <v>2</v>
      </c>
      <c r="B8" s="29" t="s">
        <v>7</v>
      </c>
      <c r="C8" s="30">
        <v>0</v>
      </c>
      <c r="D8" s="461"/>
      <c r="E8" s="462"/>
      <c r="F8" s="312" t="s">
        <v>8</v>
      </c>
      <c r="G8" s="312"/>
      <c r="H8" s="319"/>
      <c r="N8" s="21"/>
      <c r="O8" s="21"/>
      <c r="P8" s="21"/>
      <c r="Q8" s="21"/>
      <c r="R8" s="21"/>
    </row>
    <row r="9" spans="1:18" ht="14" customHeight="1">
      <c r="A9" s="31">
        <v>3</v>
      </c>
      <c r="B9" s="123" t="s">
        <v>9</v>
      </c>
      <c r="C9" s="124">
        <f>E55</f>
        <v>289100</v>
      </c>
      <c r="D9" s="459"/>
      <c r="E9" s="460"/>
      <c r="F9" s="312" t="s">
        <v>10</v>
      </c>
      <c r="G9" s="312"/>
      <c r="H9" s="319"/>
      <c r="N9" s="21"/>
      <c r="O9" s="21"/>
      <c r="P9" s="21"/>
      <c r="Q9" s="21"/>
      <c r="R9" s="21"/>
    </row>
    <row r="10" spans="1:18" ht="14" customHeight="1">
      <c r="A10" s="31">
        <v>4</v>
      </c>
      <c r="B10" s="32" t="s">
        <v>11</v>
      </c>
      <c r="C10" s="33">
        <v>60000</v>
      </c>
      <c r="D10" s="459"/>
      <c r="E10" s="460"/>
      <c r="F10" s="312" t="s">
        <v>12</v>
      </c>
      <c r="G10" s="312"/>
      <c r="H10" s="319"/>
      <c r="N10" s="21"/>
      <c r="O10" s="21"/>
      <c r="P10" s="21"/>
      <c r="Q10" s="21"/>
      <c r="R10" s="21"/>
    </row>
    <row r="11" spans="1:18" ht="14" customHeight="1">
      <c r="A11" s="31">
        <v>5</v>
      </c>
      <c r="B11" s="32" t="s">
        <v>13</v>
      </c>
      <c r="C11" s="33">
        <v>0</v>
      </c>
      <c r="D11" s="459"/>
      <c r="E11" s="460"/>
      <c r="F11" s="312" t="s">
        <v>14</v>
      </c>
      <c r="G11" s="312"/>
      <c r="H11" s="319"/>
      <c r="N11" s="21"/>
      <c r="O11" s="21"/>
      <c r="P11" s="21"/>
      <c r="Q11" s="21"/>
      <c r="R11" s="21"/>
    </row>
    <row r="12" spans="1:18" ht="14" customHeight="1">
      <c r="A12" s="31">
        <v>6</v>
      </c>
      <c r="B12" s="32" t="s">
        <v>15</v>
      </c>
      <c r="C12" s="33">
        <v>0</v>
      </c>
      <c r="D12" s="459"/>
      <c r="E12" s="460"/>
      <c r="F12" s="312" t="s">
        <v>16</v>
      </c>
      <c r="G12" s="312"/>
      <c r="H12" s="319"/>
      <c r="N12" s="21"/>
      <c r="O12" s="21"/>
      <c r="P12" s="21"/>
      <c r="Q12" s="21"/>
      <c r="R12" s="21"/>
    </row>
    <row r="13" spans="1:18" ht="14" customHeight="1">
      <c r="A13" s="31">
        <v>7</v>
      </c>
      <c r="B13" s="32" t="s">
        <v>17</v>
      </c>
      <c r="C13" s="33">
        <v>0</v>
      </c>
      <c r="D13" s="459"/>
      <c r="E13" s="460"/>
      <c r="F13" s="312" t="s">
        <v>18</v>
      </c>
      <c r="G13" s="312"/>
      <c r="H13" s="319"/>
      <c r="N13" s="21"/>
      <c r="O13" s="21"/>
      <c r="P13" s="21"/>
      <c r="Q13" s="21"/>
      <c r="R13" s="21"/>
    </row>
    <row r="14" spans="1:18" ht="14" customHeight="1">
      <c r="A14" s="31">
        <v>8</v>
      </c>
      <c r="B14" s="32" t="s">
        <v>19</v>
      </c>
      <c r="C14" s="33">
        <v>4000</v>
      </c>
      <c r="D14" s="459"/>
      <c r="E14" s="460"/>
      <c r="F14" s="312" t="s">
        <v>20</v>
      </c>
      <c r="G14" s="312"/>
      <c r="H14" s="319"/>
      <c r="N14" s="21"/>
      <c r="O14" s="21"/>
      <c r="P14" s="21"/>
      <c r="Q14" s="21"/>
      <c r="R14" s="21"/>
    </row>
    <row r="15" spans="1:18" ht="14" customHeight="1">
      <c r="A15" s="31">
        <v>9</v>
      </c>
      <c r="B15" s="32" t="s">
        <v>21</v>
      </c>
      <c r="C15" s="33">
        <v>7000</v>
      </c>
      <c r="D15" s="459"/>
      <c r="E15" s="460"/>
      <c r="F15" s="312" t="s">
        <v>22</v>
      </c>
      <c r="G15" s="312"/>
      <c r="H15" s="319"/>
      <c r="N15" s="21"/>
      <c r="O15" s="21"/>
      <c r="P15" s="21"/>
      <c r="Q15" s="21"/>
      <c r="R15" s="21"/>
    </row>
    <row r="16" spans="1:18" ht="14" customHeight="1">
      <c r="A16" s="31">
        <v>10</v>
      </c>
      <c r="B16" s="125" t="s">
        <v>23</v>
      </c>
      <c r="C16" s="257">
        <f>'Kuruluş Dönemi Masrafları'!D17</f>
        <v>2296</v>
      </c>
      <c r="D16" s="459"/>
      <c r="E16" s="460"/>
      <c r="F16" s="312" t="s">
        <v>24</v>
      </c>
      <c r="G16" s="312"/>
      <c r="H16" s="319"/>
      <c r="N16" s="21"/>
      <c r="O16" s="21"/>
      <c r="P16" s="21"/>
      <c r="Q16" s="21"/>
      <c r="R16" s="21"/>
    </row>
    <row r="17" spans="1:8" ht="14" customHeight="1">
      <c r="A17" s="31">
        <v>11</v>
      </c>
      <c r="B17" s="32" t="s">
        <v>25</v>
      </c>
      <c r="C17" s="257">
        <f>SUM(C7:C16)*D17</f>
        <v>18119.8</v>
      </c>
      <c r="D17" s="471">
        <v>0.05</v>
      </c>
      <c r="E17" s="472"/>
      <c r="F17" s="312" t="s">
        <v>26</v>
      </c>
      <c r="G17" s="312"/>
      <c r="H17" s="319"/>
    </row>
    <row r="18" spans="1:8" ht="14" customHeight="1">
      <c r="A18" s="27">
        <v>12</v>
      </c>
      <c r="B18" s="34" t="s">
        <v>27</v>
      </c>
      <c r="C18" s="35">
        <v>7000</v>
      </c>
      <c r="D18" s="475"/>
      <c r="E18" s="476"/>
      <c r="F18" s="312" t="s">
        <v>28</v>
      </c>
      <c r="G18" s="312"/>
      <c r="H18" s="319"/>
    </row>
    <row r="19" spans="1:8" ht="19" thickBot="1">
      <c r="A19" s="36"/>
      <c r="B19" s="184" t="s">
        <v>29</v>
      </c>
      <c r="C19" s="477">
        <f>SUM(C7:C18)</f>
        <v>387515.8</v>
      </c>
      <c r="D19" s="477"/>
      <c r="E19" s="478"/>
      <c r="F19" s="312"/>
      <c r="G19" s="312"/>
      <c r="H19" s="319"/>
    </row>
    <row r="20" spans="1:8" ht="15" thickBot="1">
      <c r="A20" s="323"/>
      <c r="B20" s="21"/>
      <c r="C20" s="21"/>
      <c r="D20" s="21"/>
      <c r="E20" s="21"/>
      <c r="F20" s="312"/>
      <c r="G20" s="312"/>
      <c r="H20" s="319"/>
    </row>
    <row r="21" spans="1:8" ht="18">
      <c r="A21" s="26"/>
      <c r="B21" s="485" t="s">
        <v>30</v>
      </c>
      <c r="C21" s="485"/>
      <c r="D21" s="485"/>
      <c r="E21" s="486"/>
      <c r="F21" s="312"/>
      <c r="G21" s="312"/>
      <c r="H21" s="319"/>
    </row>
    <row r="22" spans="1:8" ht="18">
      <c r="A22" s="27"/>
      <c r="B22" s="38" t="s">
        <v>31</v>
      </c>
      <c r="C22" s="333" t="s">
        <v>32</v>
      </c>
      <c r="D22" s="333" t="s">
        <v>33</v>
      </c>
      <c r="E22" s="334" t="s">
        <v>34</v>
      </c>
      <c r="F22" s="312"/>
      <c r="G22" s="312"/>
      <c r="H22" s="319"/>
    </row>
    <row r="23" spans="1:8" ht="24">
      <c r="A23" s="28">
        <v>1</v>
      </c>
      <c r="B23" s="42" t="s">
        <v>229</v>
      </c>
      <c r="C23" s="39">
        <v>1</v>
      </c>
      <c r="D23" s="340">
        <v>245000</v>
      </c>
      <c r="E23" s="19">
        <f t="shared" ref="E23:E33" si="0">C23*D23</f>
        <v>245000</v>
      </c>
      <c r="F23" s="360"/>
      <c r="G23" s="312"/>
      <c r="H23" s="389"/>
    </row>
    <row r="24" spans="1:8" s="356" customFormat="1" ht="24">
      <c r="A24" s="351">
        <v>2</v>
      </c>
      <c r="B24" s="42" t="s">
        <v>230</v>
      </c>
      <c r="C24" s="40">
        <v>1</v>
      </c>
      <c r="D24" s="41"/>
      <c r="E24" s="358">
        <f t="shared" si="0"/>
        <v>0</v>
      </c>
      <c r="F24" s="359"/>
      <c r="G24" s="359"/>
      <c r="H24" s="388"/>
    </row>
    <row r="25" spans="1:8" ht="24">
      <c r="A25" s="31">
        <v>3</v>
      </c>
      <c r="B25" s="42" t="s">
        <v>231</v>
      </c>
      <c r="C25" s="40">
        <v>1</v>
      </c>
      <c r="D25" s="41"/>
      <c r="E25" s="19">
        <f t="shared" si="0"/>
        <v>0</v>
      </c>
      <c r="F25" s="312"/>
      <c r="G25" s="361"/>
      <c r="H25" s="388"/>
    </row>
    <row r="26" spans="1:8" ht="24">
      <c r="A26" s="31">
        <v>4</v>
      </c>
      <c r="B26" s="42" t="s">
        <v>232</v>
      </c>
      <c r="C26" s="40">
        <v>1</v>
      </c>
      <c r="D26" s="41"/>
      <c r="E26" s="19">
        <f>C26*D26</f>
        <v>0</v>
      </c>
      <c r="F26" s="312"/>
      <c r="G26" s="312"/>
      <c r="H26" s="388"/>
    </row>
    <row r="27" spans="1:8">
      <c r="A27" s="31">
        <v>5</v>
      </c>
      <c r="B27" s="42" t="s">
        <v>233</v>
      </c>
      <c r="C27" s="40">
        <v>1</v>
      </c>
      <c r="D27" s="41"/>
      <c r="E27" s="19">
        <f t="shared" si="0"/>
        <v>0</v>
      </c>
      <c r="F27" s="312"/>
      <c r="G27" s="312"/>
      <c r="H27" s="388"/>
    </row>
    <row r="28" spans="1:8">
      <c r="A28" s="31">
        <v>6</v>
      </c>
      <c r="B28" s="42" t="s">
        <v>234</v>
      </c>
      <c r="C28" s="40">
        <v>2</v>
      </c>
      <c r="D28" s="41"/>
      <c r="E28" s="19">
        <f t="shared" si="0"/>
        <v>0</v>
      </c>
      <c r="F28" s="312"/>
      <c r="G28" s="312"/>
      <c r="H28" s="319"/>
    </row>
    <row r="29" spans="1:8" ht="24">
      <c r="A29" s="31">
        <v>7</v>
      </c>
      <c r="B29" s="42" t="s">
        <v>235</v>
      </c>
      <c r="C29" s="40">
        <v>1</v>
      </c>
      <c r="D29" s="41"/>
      <c r="E29" s="19">
        <f t="shared" si="0"/>
        <v>0</v>
      </c>
      <c r="F29" s="312"/>
      <c r="G29" s="312"/>
      <c r="H29" s="388"/>
    </row>
    <row r="30" spans="1:8">
      <c r="A30" s="31">
        <v>8</v>
      </c>
      <c r="B30" s="42" t="s">
        <v>236</v>
      </c>
      <c r="C30" s="40">
        <v>2</v>
      </c>
      <c r="D30" s="41"/>
      <c r="E30" s="19">
        <f t="shared" si="0"/>
        <v>0</v>
      </c>
      <c r="F30" s="312"/>
      <c r="G30" s="312"/>
      <c r="H30" s="319"/>
    </row>
    <row r="31" spans="1:8">
      <c r="A31" s="31">
        <v>9</v>
      </c>
      <c r="B31" s="42" t="s">
        <v>237</v>
      </c>
      <c r="C31" s="40">
        <v>30</v>
      </c>
      <c r="D31" s="41"/>
      <c r="E31" s="19">
        <f t="shared" si="0"/>
        <v>0</v>
      </c>
      <c r="F31" s="312"/>
      <c r="G31" s="312"/>
      <c r="H31" s="319"/>
    </row>
    <row r="32" spans="1:8" s="350" customFormat="1">
      <c r="A32" s="351">
        <v>10</v>
      </c>
      <c r="B32" s="42" t="s">
        <v>238</v>
      </c>
      <c r="C32" s="40">
        <v>4</v>
      </c>
      <c r="D32" s="41"/>
      <c r="E32" s="358">
        <f t="shared" si="0"/>
        <v>0</v>
      </c>
      <c r="F32" s="348"/>
      <c r="G32" s="348"/>
      <c r="H32" s="349"/>
    </row>
    <row r="33" spans="1:8" s="350" customFormat="1">
      <c r="A33" s="346">
        <v>11</v>
      </c>
      <c r="B33" s="42" t="s">
        <v>239</v>
      </c>
      <c r="C33" s="40">
        <v>4</v>
      </c>
      <c r="D33" s="41"/>
      <c r="E33" s="347">
        <f t="shared" si="0"/>
        <v>0</v>
      </c>
      <c r="F33" s="348"/>
      <c r="G33" s="348"/>
      <c r="H33" s="349"/>
    </row>
    <row r="34" spans="1:8" s="350" customFormat="1">
      <c r="A34" s="351">
        <v>12</v>
      </c>
      <c r="B34" s="42" t="s">
        <v>240</v>
      </c>
      <c r="C34" s="352">
        <v>2</v>
      </c>
      <c r="D34" s="353"/>
      <c r="E34" s="358">
        <f>C34*D34</f>
        <v>0</v>
      </c>
      <c r="F34" s="348"/>
      <c r="G34" s="348"/>
      <c r="H34" s="349"/>
    </row>
    <row r="35" spans="1:8" s="350" customFormat="1" ht="24">
      <c r="A35" s="351">
        <v>13</v>
      </c>
      <c r="B35" s="42" t="s">
        <v>241</v>
      </c>
      <c r="C35" s="352">
        <v>1</v>
      </c>
      <c r="D35" s="353"/>
      <c r="E35" s="358">
        <f t="shared" ref="E35:E47" si="1">C35*D35</f>
        <v>0</v>
      </c>
      <c r="F35" s="348"/>
      <c r="G35" s="348"/>
      <c r="H35" s="349"/>
    </row>
    <row r="36" spans="1:8" s="350" customFormat="1" ht="24">
      <c r="A36" s="351">
        <v>14</v>
      </c>
      <c r="B36" s="42" t="s">
        <v>242</v>
      </c>
      <c r="C36" s="352">
        <v>1</v>
      </c>
      <c r="D36" s="353"/>
      <c r="E36" s="358">
        <f t="shared" si="1"/>
        <v>0</v>
      </c>
      <c r="F36" s="348"/>
      <c r="G36" s="348"/>
      <c r="H36" s="349"/>
    </row>
    <row r="37" spans="1:8" s="356" customFormat="1" ht="24">
      <c r="A37" s="351">
        <v>15</v>
      </c>
      <c r="B37" s="42" t="s">
        <v>243</v>
      </c>
      <c r="C37" s="352">
        <v>1</v>
      </c>
      <c r="D37" s="353"/>
      <c r="E37" s="358">
        <f t="shared" si="1"/>
        <v>0</v>
      </c>
      <c r="F37" s="354"/>
      <c r="G37" s="354"/>
      <c r="H37" s="355"/>
    </row>
    <row r="38" spans="1:8" s="356" customFormat="1">
      <c r="A38" s="351">
        <v>16</v>
      </c>
      <c r="B38" s="42"/>
      <c r="C38" s="352"/>
      <c r="D38" s="353"/>
      <c r="E38" s="357">
        <f t="shared" si="1"/>
        <v>0</v>
      </c>
      <c r="F38" s="354"/>
      <c r="G38" s="354"/>
      <c r="H38" s="355"/>
    </row>
    <row r="39" spans="1:8">
      <c r="A39" s="31">
        <v>17</v>
      </c>
      <c r="B39" s="42"/>
      <c r="C39" s="40"/>
      <c r="D39" s="41"/>
      <c r="E39" s="19">
        <f t="shared" si="1"/>
        <v>0</v>
      </c>
      <c r="F39" s="312"/>
      <c r="G39" s="312"/>
      <c r="H39" s="319"/>
    </row>
    <row r="40" spans="1:8">
      <c r="A40" s="31">
        <v>18</v>
      </c>
      <c r="B40" s="42"/>
      <c r="C40" s="40"/>
      <c r="D40" s="41"/>
      <c r="E40" s="19">
        <f t="shared" si="1"/>
        <v>0</v>
      </c>
      <c r="F40" s="312"/>
      <c r="G40" s="312"/>
      <c r="H40" s="319"/>
    </row>
    <row r="41" spans="1:8">
      <c r="A41" s="31">
        <v>19</v>
      </c>
      <c r="B41" s="42"/>
      <c r="C41" s="40"/>
      <c r="D41" s="41"/>
      <c r="E41" s="19">
        <f t="shared" si="1"/>
        <v>0</v>
      </c>
      <c r="F41" s="312"/>
      <c r="G41" s="312"/>
      <c r="H41" s="319"/>
    </row>
    <row r="42" spans="1:8">
      <c r="A42" s="31">
        <v>20</v>
      </c>
      <c r="B42" s="42"/>
      <c r="C42" s="40"/>
      <c r="D42" s="41"/>
      <c r="E42" s="19">
        <f t="shared" si="1"/>
        <v>0</v>
      </c>
      <c r="F42" s="312"/>
      <c r="G42" s="312"/>
      <c r="H42" s="319"/>
    </row>
    <row r="43" spans="1:8">
      <c r="A43" s="31">
        <v>21</v>
      </c>
      <c r="B43" s="42"/>
      <c r="C43" s="40"/>
      <c r="D43" s="41"/>
      <c r="E43" s="19">
        <f t="shared" si="1"/>
        <v>0</v>
      </c>
      <c r="F43" s="312"/>
      <c r="G43" s="312"/>
      <c r="H43" s="319"/>
    </row>
    <row r="44" spans="1:8">
      <c r="A44" s="31">
        <v>22</v>
      </c>
      <c r="B44" s="42"/>
      <c r="C44" s="40"/>
      <c r="D44" s="41"/>
      <c r="E44" s="19">
        <f t="shared" si="1"/>
        <v>0</v>
      </c>
      <c r="F44" s="312"/>
      <c r="G44" s="312"/>
      <c r="H44" s="319"/>
    </row>
    <row r="45" spans="1:8">
      <c r="A45" s="31">
        <v>23</v>
      </c>
      <c r="B45" s="42"/>
      <c r="C45" s="40"/>
      <c r="D45" s="41"/>
      <c r="E45" s="19">
        <f t="shared" si="1"/>
        <v>0</v>
      </c>
      <c r="F45" s="312"/>
      <c r="G45" s="312"/>
      <c r="H45" s="319"/>
    </row>
    <row r="46" spans="1:8">
      <c r="A46" s="31">
        <v>24</v>
      </c>
      <c r="B46" s="42"/>
      <c r="C46" s="40"/>
      <c r="D46" s="41"/>
      <c r="E46" s="19">
        <f t="shared" si="1"/>
        <v>0</v>
      </c>
      <c r="F46" s="312"/>
      <c r="G46" s="312"/>
      <c r="H46" s="319"/>
    </row>
    <row r="47" spans="1:8">
      <c r="A47" s="31">
        <v>25</v>
      </c>
      <c r="B47" s="42"/>
      <c r="C47" s="40"/>
      <c r="D47" s="41"/>
      <c r="E47" s="19">
        <f t="shared" si="1"/>
        <v>0</v>
      </c>
      <c r="F47" s="312"/>
      <c r="G47" s="312"/>
      <c r="H47" s="319"/>
    </row>
    <row r="48" spans="1:8">
      <c r="A48" s="31">
        <v>26</v>
      </c>
      <c r="B48" s="42"/>
      <c r="C48" s="40"/>
      <c r="D48" s="41"/>
      <c r="E48" s="19">
        <f>C48*D48</f>
        <v>0</v>
      </c>
      <c r="F48" s="312"/>
      <c r="G48" s="312"/>
      <c r="H48" s="319"/>
    </row>
    <row r="49" spans="1:8">
      <c r="A49" s="31">
        <v>27</v>
      </c>
      <c r="B49" s="42"/>
      <c r="C49" s="40"/>
      <c r="D49" s="41"/>
      <c r="E49" s="19">
        <f>C49*D49</f>
        <v>0</v>
      </c>
      <c r="F49" s="312"/>
      <c r="G49" s="312"/>
      <c r="H49" s="319"/>
    </row>
    <row r="50" spans="1:8">
      <c r="A50" s="31">
        <v>28</v>
      </c>
      <c r="B50" s="42"/>
      <c r="C50" s="40"/>
      <c r="D50" s="40"/>
      <c r="E50" s="19">
        <f>C50*D50</f>
        <v>0</v>
      </c>
      <c r="F50" s="312"/>
      <c r="G50" s="312"/>
      <c r="H50" s="319"/>
    </row>
    <row r="51" spans="1:8">
      <c r="A51" s="31">
        <v>29</v>
      </c>
      <c r="B51" s="42"/>
      <c r="C51" s="40"/>
      <c r="D51" s="40"/>
      <c r="E51" s="19">
        <f>C51*D51</f>
        <v>0</v>
      </c>
      <c r="F51" s="312"/>
      <c r="G51" s="312"/>
      <c r="H51" s="319"/>
    </row>
    <row r="52" spans="1:8">
      <c r="A52" s="345">
        <v>30</v>
      </c>
      <c r="B52" s="42"/>
      <c r="C52" s="44"/>
      <c r="D52" s="44"/>
      <c r="E52" s="19">
        <f>C52*D52</f>
        <v>0</v>
      </c>
      <c r="F52" s="312"/>
      <c r="G52" s="312"/>
      <c r="H52" s="319"/>
    </row>
    <row r="53" spans="1:8" ht="18">
      <c r="A53" s="28"/>
      <c r="B53" s="185" t="s">
        <v>35</v>
      </c>
      <c r="C53" s="45"/>
      <c r="D53" s="45"/>
      <c r="E53" s="169">
        <f>SUM(E23:E50)</f>
        <v>245000</v>
      </c>
      <c r="F53" s="312">
        <f>+E53*0.6</f>
        <v>147000</v>
      </c>
      <c r="G53" s="312"/>
      <c r="H53" s="319"/>
    </row>
    <row r="54" spans="1:8" ht="18">
      <c r="A54" s="31"/>
      <c r="B54" s="186" t="s">
        <v>36</v>
      </c>
      <c r="C54" s="46"/>
      <c r="D54" s="46"/>
      <c r="E54" s="170">
        <f>0.18*E53</f>
        <v>44100</v>
      </c>
      <c r="F54" s="312"/>
      <c r="G54" s="312"/>
      <c r="H54" s="319"/>
    </row>
    <row r="55" spans="1:8" ht="19" thickBot="1">
      <c r="A55" s="47"/>
      <c r="B55" s="187" t="s">
        <v>37</v>
      </c>
      <c r="C55" s="48"/>
      <c r="D55" s="48"/>
      <c r="E55" s="171">
        <f>SUM(E53:E54)</f>
        <v>289100</v>
      </c>
      <c r="F55" s="312"/>
      <c r="G55" s="312"/>
      <c r="H55" s="319"/>
    </row>
    <row r="56" spans="1:8">
      <c r="A56" s="324"/>
      <c r="B56" s="312"/>
      <c r="C56" s="312"/>
      <c r="D56" s="312"/>
      <c r="E56" s="312"/>
      <c r="F56" s="312"/>
      <c r="G56" s="312"/>
      <c r="H56" s="319"/>
    </row>
    <row r="57" spans="1:8" s="23" customFormat="1" ht="21" customHeight="1">
      <c r="A57" s="325"/>
      <c r="B57" s="22" t="s">
        <v>212</v>
      </c>
      <c r="C57" s="49"/>
      <c r="D57" s="49"/>
      <c r="E57" s="49"/>
      <c r="F57" s="50"/>
      <c r="H57" s="321"/>
    </row>
    <row r="58" spans="1:8" s="25" customFormat="1" ht="21" customHeight="1" thickBot="1">
      <c r="A58" s="324"/>
      <c r="B58" s="312"/>
      <c r="C58" s="312"/>
      <c r="D58" s="312"/>
      <c r="E58" s="312"/>
      <c r="F58" s="312"/>
      <c r="G58" s="312"/>
      <c r="H58" s="319"/>
    </row>
    <row r="59" spans="1:8" ht="25.5" customHeight="1">
      <c r="A59" s="26"/>
      <c r="B59" s="500" t="s">
        <v>38</v>
      </c>
      <c r="C59" s="487" t="s">
        <v>39</v>
      </c>
      <c r="D59" s="487" t="s">
        <v>40</v>
      </c>
      <c r="E59" s="487"/>
      <c r="F59" s="487" t="s">
        <v>41</v>
      </c>
      <c r="G59" s="502" t="s">
        <v>42</v>
      </c>
      <c r="H59" s="319"/>
    </row>
    <row r="60" spans="1:8" ht="25.5" customHeight="1">
      <c r="A60" s="27"/>
      <c r="B60" s="501"/>
      <c r="C60" s="488"/>
      <c r="D60" s="335" t="s">
        <v>43</v>
      </c>
      <c r="E60" s="335" t="s">
        <v>44</v>
      </c>
      <c r="F60" s="488"/>
      <c r="G60" s="503"/>
      <c r="H60" s="319"/>
    </row>
    <row r="61" spans="1:8">
      <c r="A61" s="28">
        <v>1</v>
      </c>
      <c r="B61" s="367" t="s">
        <v>45</v>
      </c>
      <c r="C61" s="366">
        <f>'Üretim-Satış Hedefleri'!P36</f>
        <v>1030188.0149999999</v>
      </c>
      <c r="D61" s="364">
        <v>0</v>
      </c>
      <c r="E61" s="127">
        <f>100-D61</f>
        <v>100</v>
      </c>
      <c r="F61" s="128">
        <f>C61*D61/100</f>
        <v>0</v>
      </c>
      <c r="G61" s="129">
        <f>C61*E61/100</f>
        <v>1030188.0149999999</v>
      </c>
      <c r="H61" s="319"/>
    </row>
    <row r="62" spans="1:8">
      <c r="A62" s="31">
        <v>2</v>
      </c>
      <c r="B62" s="368" t="s">
        <v>46</v>
      </c>
      <c r="C62" s="128">
        <f>'Üretim-Satış Hedefleri'!P37</f>
        <v>30000</v>
      </c>
      <c r="D62" s="365">
        <v>100</v>
      </c>
      <c r="E62" s="130">
        <f>100-D62</f>
        <v>0</v>
      </c>
      <c r="F62" s="126">
        <f t="shared" ref="F62:F72" si="2">C62*D62/100</f>
        <v>30000</v>
      </c>
      <c r="G62" s="131">
        <f t="shared" ref="G62:G72" si="3">C62*E62/100</f>
        <v>0</v>
      </c>
      <c r="H62" s="319"/>
    </row>
    <row r="63" spans="1:8">
      <c r="A63" s="31">
        <v>3</v>
      </c>
      <c r="B63" s="368" t="s">
        <v>47</v>
      </c>
      <c r="C63" s="128">
        <f>'Üretim-Satış Hedefleri'!P38</f>
        <v>20603.760299999998</v>
      </c>
      <c r="D63" s="365">
        <v>10</v>
      </c>
      <c r="E63" s="130">
        <f t="shared" ref="E63:E73" si="4">100-D63</f>
        <v>90</v>
      </c>
      <c r="F63" s="126">
        <f t="shared" si="2"/>
        <v>2060.3760299999999</v>
      </c>
      <c r="G63" s="131">
        <f t="shared" si="3"/>
        <v>18543.384269999999</v>
      </c>
      <c r="H63" s="319"/>
    </row>
    <row r="64" spans="1:8">
      <c r="A64" s="31">
        <v>4</v>
      </c>
      <c r="B64" s="368" t="s">
        <v>48</v>
      </c>
      <c r="C64" s="128">
        <f>'Üretim-Satış Hedefleri'!P39</f>
        <v>420</v>
      </c>
      <c r="D64" s="365">
        <v>30</v>
      </c>
      <c r="E64" s="130">
        <f t="shared" si="4"/>
        <v>70</v>
      </c>
      <c r="F64" s="126">
        <f t="shared" si="2"/>
        <v>126</v>
      </c>
      <c r="G64" s="131">
        <f t="shared" si="3"/>
        <v>294</v>
      </c>
      <c r="H64" s="319"/>
    </row>
    <row r="65" spans="1:8">
      <c r="A65" s="31">
        <v>5</v>
      </c>
      <c r="B65" s="368" t="s">
        <v>49</v>
      </c>
      <c r="C65" s="128">
        <f>'Üretim-Satış Hedefleri'!P40</f>
        <v>1440</v>
      </c>
      <c r="D65" s="365">
        <v>70</v>
      </c>
      <c r="E65" s="130">
        <f t="shared" si="4"/>
        <v>30</v>
      </c>
      <c r="F65" s="126">
        <f>C65*D65/100</f>
        <v>1008</v>
      </c>
      <c r="G65" s="131">
        <f t="shared" si="3"/>
        <v>432</v>
      </c>
      <c r="H65" s="319"/>
    </row>
    <row r="66" spans="1:8">
      <c r="A66" s="31">
        <v>6</v>
      </c>
      <c r="B66" s="368" t="s">
        <v>50</v>
      </c>
      <c r="C66" s="128">
        <f>'Üretim-Satış Hedefleri'!P41</f>
        <v>6000</v>
      </c>
      <c r="D66" s="365">
        <v>30</v>
      </c>
      <c r="E66" s="130">
        <f t="shared" si="4"/>
        <v>70</v>
      </c>
      <c r="F66" s="126">
        <f t="shared" si="2"/>
        <v>1800</v>
      </c>
      <c r="G66" s="131">
        <f t="shared" si="3"/>
        <v>4200</v>
      </c>
      <c r="H66" s="319"/>
    </row>
    <row r="67" spans="1:8">
      <c r="A67" s="31">
        <v>7</v>
      </c>
      <c r="B67" s="368" t="s">
        <v>51</v>
      </c>
      <c r="C67" s="128">
        <f>F81</f>
        <v>117000</v>
      </c>
      <c r="D67" s="365">
        <v>100</v>
      </c>
      <c r="E67" s="130">
        <f t="shared" si="4"/>
        <v>0</v>
      </c>
      <c r="F67" s="126">
        <f t="shared" si="2"/>
        <v>117000</v>
      </c>
      <c r="G67" s="131">
        <f t="shared" si="3"/>
        <v>0</v>
      </c>
      <c r="H67" s="319"/>
    </row>
    <row r="68" spans="1:8">
      <c r="A68" s="31">
        <v>8</v>
      </c>
      <c r="B68" s="368" t="s">
        <v>52</v>
      </c>
      <c r="C68" s="128">
        <f>'Üretim-Satış Hedefleri'!P43</f>
        <v>8400</v>
      </c>
      <c r="D68" s="365">
        <v>70</v>
      </c>
      <c r="E68" s="130">
        <f t="shared" si="4"/>
        <v>30</v>
      </c>
      <c r="F68" s="126">
        <f t="shared" si="2"/>
        <v>5880</v>
      </c>
      <c r="G68" s="131">
        <f t="shared" si="3"/>
        <v>2520</v>
      </c>
      <c r="H68" s="319"/>
    </row>
    <row r="69" spans="1:8">
      <c r="A69" s="31">
        <v>9</v>
      </c>
      <c r="B69" s="368" t="s">
        <v>53</v>
      </c>
      <c r="C69" s="128">
        <f>'Üretim-Satış Hedefleri'!P44</f>
        <v>4000</v>
      </c>
      <c r="D69" s="365">
        <v>70</v>
      </c>
      <c r="E69" s="130">
        <f t="shared" si="4"/>
        <v>30</v>
      </c>
      <c r="F69" s="126">
        <f t="shared" si="2"/>
        <v>2800</v>
      </c>
      <c r="G69" s="131">
        <f t="shared" si="3"/>
        <v>1200</v>
      </c>
      <c r="H69" s="319"/>
    </row>
    <row r="70" spans="1:8">
      <c r="A70" s="31">
        <v>10</v>
      </c>
      <c r="B70" s="368" t="s">
        <v>54</v>
      </c>
      <c r="C70" s="128">
        <f>'Üretim-Satış Hedefleri'!P45</f>
        <v>48000</v>
      </c>
      <c r="D70" s="365">
        <v>70</v>
      </c>
      <c r="E70" s="130">
        <f t="shared" si="4"/>
        <v>30</v>
      </c>
      <c r="F70" s="126">
        <f t="shared" si="2"/>
        <v>33600</v>
      </c>
      <c r="G70" s="131">
        <f t="shared" si="3"/>
        <v>14400</v>
      </c>
      <c r="H70" s="319"/>
    </row>
    <row r="71" spans="1:8">
      <c r="A71" s="31">
        <v>11</v>
      </c>
      <c r="B71" s="368" t="s">
        <v>55</v>
      </c>
      <c r="C71" s="128">
        <f>'Üretim-Satış Hedefleri'!P46</f>
        <v>183144.53600000002</v>
      </c>
      <c r="D71" s="365">
        <v>50</v>
      </c>
      <c r="E71" s="130">
        <f t="shared" si="4"/>
        <v>50</v>
      </c>
      <c r="F71" s="126">
        <f t="shared" si="2"/>
        <v>91572.268000000011</v>
      </c>
      <c r="G71" s="131">
        <f t="shared" si="3"/>
        <v>91572.268000000011</v>
      </c>
      <c r="H71" s="319"/>
    </row>
    <row r="72" spans="1:8">
      <c r="A72" s="31">
        <v>12</v>
      </c>
      <c r="B72" s="368" t="s">
        <v>56</v>
      </c>
      <c r="C72" s="128">
        <f>'Üretim-Satış Hedefleri'!P47</f>
        <v>114465.33500000002</v>
      </c>
      <c r="D72" s="365">
        <v>0</v>
      </c>
      <c r="E72" s="130">
        <f t="shared" si="4"/>
        <v>100</v>
      </c>
      <c r="F72" s="126">
        <f t="shared" si="2"/>
        <v>0</v>
      </c>
      <c r="G72" s="131">
        <f t="shared" si="3"/>
        <v>114465.33500000002</v>
      </c>
      <c r="H72" s="319"/>
    </row>
    <row r="73" spans="1:8" ht="14" customHeight="1">
      <c r="A73" s="53">
        <v>13</v>
      </c>
      <c r="B73" s="375" t="s">
        <v>57</v>
      </c>
      <c r="C73" s="369">
        <f>'Üretim-Satış Hedefleri'!P48</f>
        <v>68679.201000000001</v>
      </c>
      <c r="D73" s="59">
        <v>70</v>
      </c>
      <c r="E73" s="370">
        <f t="shared" si="4"/>
        <v>30</v>
      </c>
      <c r="F73" s="369">
        <f>C73*D73/100</f>
        <v>48075.440700000006</v>
      </c>
      <c r="G73" s="371">
        <f>C73*E73/100</f>
        <v>20603.760300000002</v>
      </c>
      <c r="H73" s="319"/>
    </row>
    <row r="74" spans="1:8" ht="19" thickBot="1">
      <c r="A74" s="36"/>
      <c r="B74" s="189" t="s">
        <v>35</v>
      </c>
      <c r="C74" s="237">
        <f>SUM(C61:C73)</f>
        <v>1632340.8473</v>
      </c>
      <c r="D74" s="238"/>
      <c r="E74" s="239"/>
      <c r="F74" s="237">
        <f>SUM(F61:F73)</f>
        <v>333922.08473</v>
      </c>
      <c r="G74" s="240">
        <f>SUM(G61:G73)</f>
        <v>1298418.7625699998</v>
      </c>
      <c r="H74" s="319"/>
    </row>
    <row r="75" spans="1:8" ht="15" thickBot="1">
      <c r="A75" s="324"/>
      <c r="B75" s="312"/>
      <c r="C75" s="312"/>
      <c r="D75" s="312"/>
      <c r="E75" s="312"/>
      <c r="F75" s="312"/>
      <c r="G75" s="312"/>
      <c r="H75" s="319"/>
    </row>
    <row r="76" spans="1:8" ht="18">
      <c r="A76" s="52"/>
      <c r="B76" s="468" t="s">
        <v>58</v>
      </c>
      <c r="C76" s="469"/>
      <c r="D76" s="469"/>
      <c r="E76" s="469"/>
      <c r="F76" s="469"/>
      <c r="G76" s="470"/>
      <c r="H76" s="319"/>
    </row>
    <row r="77" spans="1:8" ht="18">
      <c r="A77" s="293"/>
      <c r="B77" s="294"/>
      <c r="C77" s="297" t="s">
        <v>208</v>
      </c>
      <c r="D77" s="297" t="s">
        <v>209</v>
      </c>
      <c r="E77" s="295"/>
      <c r="F77" s="295"/>
      <c r="G77" s="296"/>
      <c r="H77" s="319"/>
    </row>
    <row r="78" spans="1:8" ht="18">
      <c r="A78" s="53"/>
      <c r="B78" s="333" t="s">
        <v>59</v>
      </c>
      <c r="C78" s="333" t="s">
        <v>60</v>
      </c>
      <c r="D78" s="333" t="s">
        <v>60</v>
      </c>
      <c r="E78" s="333" t="s">
        <v>61</v>
      </c>
      <c r="F78" s="427" t="s">
        <v>62</v>
      </c>
      <c r="G78" s="428"/>
      <c r="H78" s="319"/>
    </row>
    <row r="79" spans="1:8" ht="15">
      <c r="A79" s="54">
        <v>1</v>
      </c>
      <c r="B79" s="55" t="s">
        <v>63</v>
      </c>
      <c r="C79" s="56">
        <v>1</v>
      </c>
      <c r="D79" s="56">
        <v>2</v>
      </c>
      <c r="E79" s="57">
        <v>2500</v>
      </c>
      <c r="F79" s="450">
        <f>(C79*6*E79)+(E79*6*D79)</f>
        <v>45000</v>
      </c>
      <c r="G79" s="451"/>
      <c r="H79" s="319"/>
    </row>
    <row r="80" spans="1:8" ht="15">
      <c r="A80" s="53">
        <v>2</v>
      </c>
      <c r="B80" s="58" t="s">
        <v>64</v>
      </c>
      <c r="C80" s="59">
        <v>2</v>
      </c>
      <c r="D80" s="59">
        <v>4</v>
      </c>
      <c r="E80" s="60">
        <v>2000</v>
      </c>
      <c r="F80" s="429">
        <f>(C80*6*E80)+(E80*6*D80)</f>
        <v>72000</v>
      </c>
      <c r="G80" s="430"/>
      <c r="H80" s="319"/>
    </row>
    <row r="81" spans="1:8" ht="19" thickBot="1">
      <c r="A81" s="61"/>
      <c r="B81" s="188" t="s">
        <v>65</v>
      </c>
      <c r="C81" s="298">
        <f>+SUM(C79:C80)</f>
        <v>3</v>
      </c>
      <c r="D81" s="298">
        <f>+SUM(D79:D80)</f>
        <v>6</v>
      </c>
      <c r="E81" s="62"/>
      <c r="F81" s="505">
        <f>SUM(F79:G80)</f>
        <v>117000</v>
      </c>
      <c r="G81" s="506"/>
      <c r="H81" s="319"/>
    </row>
    <row r="82" spans="1:8" ht="26.25" customHeight="1" thickBot="1">
      <c r="A82" s="323"/>
      <c r="B82" s="455" t="s">
        <v>66</v>
      </c>
      <c r="C82" s="455"/>
      <c r="D82" s="455"/>
      <c r="E82" s="455"/>
      <c r="F82" s="312"/>
      <c r="G82" s="312"/>
      <c r="H82" s="319"/>
    </row>
    <row r="83" spans="1:8" ht="18" customHeight="1">
      <c r="A83" s="435" t="s">
        <v>67</v>
      </c>
      <c r="B83" s="433"/>
      <c r="C83" s="433"/>
      <c r="D83" s="433"/>
      <c r="E83" s="433" t="s">
        <v>68</v>
      </c>
      <c r="F83" s="433"/>
      <c r="G83" s="431">
        <v>1.2</v>
      </c>
      <c r="H83" s="319"/>
    </row>
    <row r="84" spans="1:8" ht="18" customHeight="1">
      <c r="A84" s="436"/>
      <c r="B84" s="434"/>
      <c r="C84" s="434"/>
      <c r="D84" s="434"/>
      <c r="E84" s="434"/>
      <c r="F84" s="434"/>
      <c r="G84" s="432"/>
      <c r="H84" s="319"/>
    </row>
    <row r="85" spans="1:8" ht="18">
      <c r="A85" s="53"/>
      <c r="B85" s="333" t="s">
        <v>38</v>
      </c>
      <c r="C85" s="333" t="s">
        <v>69</v>
      </c>
      <c r="D85" s="333" t="s">
        <v>70</v>
      </c>
      <c r="E85" s="333" t="s">
        <v>71</v>
      </c>
      <c r="F85" s="333" t="s">
        <v>72</v>
      </c>
      <c r="G85" s="334" t="s">
        <v>73</v>
      </c>
      <c r="H85" s="319"/>
    </row>
    <row r="86" spans="1:8">
      <c r="A86" s="63">
        <v>1</v>
      </c>
      <c r="B86" s="51" t="str">
        <f>B61</f>
        <v>HAMMADDE VE İŞLETME MALZEMELERİ</v>
      </c>
      <c r="C86" s="132">
        <f t="shared" ref="C86:C98" si="5">C61</f>
        <v>1030188.0149999999</v>
      </c>
      <c r="D86" s="132">
        <f>C86*G83</f>
        <v>1236225.6179999998</v>
      </c>
      <c r="E86" s="132">
        <f>D86*G83</f>
        <v>1483470.7415999996</v>
      </c>
      <c r="F86" s="132">
        <f>E86*G83</f>
        <v>1780164.8899199995</v>
      </c>
      <c r="G86" s="133">
        <f>F86*G83</f>
        <v>2136197.8679039995</v>
      </c>
      <c r="H86" s="319"/>
    </row>
    <row r="87" spans="1:8">
      <c r="A87" s="64">
        <v>2</v>
      </c>
      <c r="B87" s="51" t="str">
        <f>B62</f>
        <v>KİRA</v>
      </c>
      <c r="C87" s="124">
        <f t="shared" si="5"/>
        <v>30000</v>
      </c>
      <c r="D87" s="124">
        <f t="shared" ref="D87:G97" si="6">C87*1.1</f>
        <v>33000</v>
      </c>
      <c r="E87" s="124">
        <f t="shared" si="6"/>
        <v>36300</v>
      </c>
      <c r="F87" s="124">
        <f t="shared" si="6"/>
        <v>39930</v>
      </c>
      <c r="G87" s="134">
        <f t="shared" si="6"/>
        <v>43923</v>
      </c>
      <c r="H87" s="319"/>
    </row>
    <row r="88" spans="1:8">
      <c r="A88" s="64">
        <v>3</v>
      </c>
      <c r="B88" s="51" t="str">
        <f t="shared" ref="B88:B98" si="7">B63</f>
        <v>ELEKTRİK</v>
      </c>
      <c r="C88" s="124">
        <f t="shared" si="5"/>
        <v>20603.760299999998</v>
      </c>
      <c r="D88" s="124">
        <f t="shared" si="6"/>
        <v>22664.136330000001</v>
      </c>
      <c r="E88" s="124">
        <f t="shared" si="6"/>
        <v>24930.549963000005</v>
      </c>
      <c r="F88" s="124">
        <f t="shared" si="6"/>
        <v>27423.604959300006</v>
      </c>
      <c r="G88" s="134">
        <f t="shared" si="6"/>
        <v>30165.965455230009</v>
      </c>
      <c r="H88" s="319"/>
    </row>
    <row r="89" spans="1:8">
      <c r="A89" s="64">
        <v>4</v>
      </c>
      <c r="B89" s="51" t="str">
        <f t="shared" si="7"/>
        <v>SU</v>
      </c>
      <c r="C89" s="124">
        <f t="shared" si="5"/>
        <v>420</v>
      </c>
      <c r="D89" s="124">
        <f t="shared" si="6"/>
        <v>462.00000000000006</v>
      </c>
      <c r="E89" s="124">
        <f t="shared" si="6"/>
        <v>508.2000000000001</v>
      </c>
      <c r="F89" s="124">
        <f t="shared" si="6"/>
        <v>559.02000000000021</v>
      </c>
      <c r="G89" s="134">
        <f t="shared" si="6"/>
        <v>614.92200000000025</v>
      </c>
      <c r="H89" s="319"/>
    </row>
    <row r="90" spans="1:8">
      <c r="A90" s="64">
        <v>5</v>
      </c>
      <c r="B90" s="51" t="str">
        <f t="shared" si="7"/>
        <v>TELEFON İNTERNET</v>
      </c>
      <c r="C90" s="124">
        <f t="shared" si="5"/>
        <v>1440</v>
      </c>
      <c r="D90" s="124">
        <f t="shared" si="6"/>
        <v>1584.0000000000002</v>
      </c>
      <c r="E90" s="124">
        <f t="shared" si="6"/>
        <v>1742.4000000000003</v>
      </c>
      <c r="F90" s="124">
        <f t="shared" si="6"/>
        <v>1916.6400000000006</v>
      </c>
      <c r="G90" s="134">
        <f t="shared" si="6"/>
        <v>2108.304000000001</v>
      </c>
      <c r="H90" s="319"/>
    </row>
    <row r="91" spans="1:8">
      <c r="A91" s="64">
        <v>6</v>
      </c>
      <c r="B91" s="51" t="str">
        <f t="shared" si="7"/>
        <v>YAKIT (ULAŞIM)</v>
      </c>
      <c r="C91" s="124">
        <f t="shared" si="5"/>
        <v>6000</v>
      </c>
      <c r="D91" s="124">
        <f t="shared" si="6"/>
        <v>6600.0000000000009</v>
      </c>
      <c r="E91" s="124">
        <f t="shared" si="6"/>
        <v>7260.0000000000018</v>
      </c>
      <c r="F91" s="124">
        <f t="shared" si="6"/>
        <v>7986.0000000000027</v>
      </c>
      <c r="G91" s="134">
        <f t="shared" si="6"/>
        <v>8784.600000000004</v>
      </c>
      <c r="H91" s="319"/>
    </row>
    <row r="92" spans="1:8">
      <c r="A92" s="64">
        <v>7</v>
      </c>
      <c r="B92" s="51" t="str">
        <f t="shared" si="7"/>
        <v>PERSONEL</v>
      </c>
      <c r="C92" s="124">
        <f t="shared" si="5"/>
        <v>117000</v>
      </c>
      <c r="D92" s="124">
        <f t="shared" si="6"/>
        <v>128700.00000000001</v>
      </c>
      <c r="E92" s="124">
        <f t="shared" si="6"/>
        <v>141570.00000000003</v>
      </c>
      <c r="F92" s="124">
        <f t="shared" si="6"/>
        <v>155727.00000000006</v>
      </c>
      <c r="G92" s="134">
        <f t="shared" si="6"/>
        <v>171299.70000000007</v>
      </c>
      <c r="H92" s="319"/>
    </row>
    <row r="93" spans="1:8">
      <c r="A93" s="64">
        <v>8</v>
      </c>
      <c r="B93" s="51" t="str">
        <f t="shared" si="7"/>
        <v xml:space="preserve">DOĞALGAZ </v>
      </c>
      <c r="C93" s="124">
        <f t="shared" si="5"/>
        <v>8400</v>
      </c>
      <c r="D93" s="124">
        <f t="shared" si="6"/>
        <v>9240</v>
      </c>
      <c r="E93" s="124">
        <f t="shared" si="6"/>
        <v>10164</v>
      </c>
      <c r="F93" s="124">
        <f t="shared" si="6"/>
        <v>11180.400000000001</v>
      </c>
      <c r="G93" s="134">
        <f t="shared" si="6"/>
        <v>12298.440000000002</v>
      </c>
      <c r="H93" s="319"/>
    </row>
    <row r="94" spans="1:8">
      <c r="A94" s="64">
        <v>9</v>
      </c>
      <c r="B94" s="51" t="str">
        <f t="shared" si="7"/>
        <v>BAKIM ONARIM</v>
      </c>
      <c r="C94" s="124">
        <f t="shared" si="5"/>
        <v>4000</v>
      </c>
      <c r="D94" s="124">
        <f t="shared" si="6"/>
        <v>4400</v>
      </c>
      <c r="E94" s="124">
        <f t="shared" si="6"/>
        <v>4840</v>
      </c>
      <c r="F94" s="124">
        <f t="shared" si="6"/>
        <v>5324</v>
      </c>
      <c r="G94" s="134">
        <f t="shared" si="6"/>
        <v>5856.4000000000005</v>
      </c>
      <c r="H94" s="319"/>
    </row>
    <row r="95" spans="1:8">
      <c r="A95" s="64">
        <v>10</v>
      </c>
      <c r="B95" s="51" t="str">
        <f t="shared" si="7"/>
        <v>GENEL GİDERLER</v>
      </c>
      <c r="C95" s="124">
        <f t="shared" si="5"/>
        <v>48000</v>
      </c>
      <c r="D95" s="124">
        <f t="shared" si="6"/>
        <v>52800.000000000007</v>
      </c>
      <c r="E95" s="124">
        <f t="shared" si="6"/>
        <v>58080.000000000015</v>
      </c>
      <c r="F95" s="124">
        <f t="shared" si="6"/>
        <v>63888.000000000022</v>
      </c>
      <c r="G95" s="134">
        <f t="shared" si="6"/>
        <v>70276.800000000032</v>
      </c>
      <c r="H95" s="319"/>
    </row>
    <row r="96" spans="1:8">
      <c r="A96" s="64">
        <v>11</v>
      </c>
      <c r="B96" s="51" t="str">
        <f t="shared" si="7"/>
        <v>PAZARLAMA SATIŞ DAĞITIM GİDERLERİ</v>
      </c>
      <c r="C96" s="124">
        <f t="shared" si="5"/>
        <v>183144.53600000002</v>
      </c>
      <c r="D96" s="124">
        <f t="shared" si="6"/>
        <v>201458.98960000003</v>
      </c>
      <c r="E96" s="124">
        <f t="shared" si="6"/>
        <v>221604.88856000005</v>
      </c>
      <c r="F96" s="124">
        <f t="shared" si="6"/>
        <v>243765.37741600006</v>
      </c>
      <c r="G96" s="134">
        <f t="shared" si="6"/>
        <v>268141.91515760007</v>
      </c>
      <c r="H96" s="319"/>
    </row>
    <row r="97" spans="1:8">
      <c r="A97" s="64">
        <v>12</v>
      </c>
      <c r="B97" s="51" t="str">
        <f t="shared" si="7"/>
        <v>AMBALAJ PAKETLEME GİDERLERİ</v>
      </c>
      <c r="C97" s="124">
        <f t="shared" si="5"/>
        <v>114465.33500000002</v>
      </c>
      <c r="D97" s="124">
        <f t="shared" si="6"/>
        <v>125911.86850000003</v>
      </c>
      <c r="E97" s="124">
        <f t="shared" si="6"/>
        <v>138503.05535000004</v>
      </c>
      <c r="F97" s="124">
        <f t="shared" si="6"/>
        <v>152353.36088500006</v>
      </c>
      <c r="G97" s="134">
        <f t="shared" si="6"/>
        <v>167588.69697350007</v>
      </c>
      <c r="H97" s="319"/>
    </row>
    <row r="98" spans="1:8">
      <c r="A98" s="64">
        <v>13</v>
      </c>
      <c r="B98" s="51" t="str">
        <f t="shared" si="7"/>
        <v>NAKLİYE GİDERİ</v>
      </c>
      <c r="C98" s="124">
        <f t="shared" si="5"/>
        <v>68679.201000000001</v>
      </c>
      <c r="D98" s="124">
        <f>C98*1.1</f>
        <v>75547.121100000004</v>
      </c>
      <c r="E98" s="124">
        <f>D98*1.1</f>
        <v>83101.833210000012</v>
      </c>
      <c r="F98" s="124">
        <f>E98*1.1</f>
        <v>91412.016531000016</v>
      </c>
      <c r="G98" s="134">
        <f>F98*1.1</f>
        <v>100553.21818410003</v>
      </c>
      <c r="H98" s="319"/>
    </row>
    <row r="99" spans="1:8" s="65" customFormat="1" ht="19" thickBot="1">
      <c r="A99" s="61"/>
      <c r="B99" s="188" t="s">
        <v>35</v>
      </c>
      <c r="C99" s="172">
        <f>SUM(C86:C98)</f>
        <v>1632340.8473</v>
      </c>
      <c r="D99" s="172">
        <f>SUM(D86:D98)</f>
        <v>1898593.7335299999</v>
      </c>
      <c r="E99" s="172">
        <f>SUM(E86:E98)</f>
        <v>2212075.6686829994</v>
      </c>
      <c r="F99" s="172">
        <f>SUM(F86:F98)</f>
        <v>2581630.3097112994</v>
      </c>
      <c r="G99" s="173">
        <f>SUM(G86:G98)</f>
        <v>3017809.8296744288</v>
      </c>
      <c r="H99" s="319"/>
    </row>
    <row r="100" spans="1:8" ht="31" customHeight="1" thickBot="1">
      <c r="A100" s="456" t="s">
        <v>74</v>
      </c>
      <c r="B100" s="455"/>
      <c r="C100" s="455"/>
      <c r="D100" s="455"/>
      <c r="E100" s="455"/>
      <c r="F100" s="312"/>
      <c r="G100" s="312"/>
      <c r="H100" s="319"/>
    </row>
    <row r="101" spans="1:8" ht="18">
      <c r="A101" s="52"/>
      <c r="B101" s="66" t="s">
        <v>75</v>
      </c>
      <c r="C101" s="67"/>
      <c r="D101" s="67"/>
      <c r="E101" s="68"/>
      <c r="F101" s="312"/>
      <c r="G101" s="312"/>
      <c r="H101" s="319"/>
    </row>
    <row r="102" spans="1:8" ht="54">
      <c r="A102" s="53"/>
      <c r="B102" s="69" t="s">
        <v>76</v>
      </c>
      <c r="C102" s="70" t="s">
        <v>77</v>
      </c>
      <c r="D102" s="70" t="s">
        <v>78</v>
      </c>
      <c r="E102" s="71" t="s">
        <v>79</v>
      </c>
      <c r="F102" s="312"/>
      <c r="G102" s="312"/>
      <c r="H102" s="319"/>
    </row>
    <row r="103" spans="1:8">
      <c r="A103" s="63">
        <v>1</v>
      </c>
      <c r="B103" s="72" t="str">
        <f>B61</f>
        <v>HAMMADDE VE İŞLETME MALZEMELERİ</v>
      </c>
      <c r="C103" s="132">
        <f t="shared" ref="C103:C115" si="8">C61</f>
        <v>1030188.0149999999</v>
      </c>
      <c r="D103" s="497" t="s">
        <v>80</v>
      </c>
      <c r="E103" s="133">
        <f>C103/12</f>
        <v>85849.001249999987</v>
      </c>
      <c r="F103" s="312"/>
      <c r="G103" s="312"/>
      <c r="H103" s="319"/>
    </row>
    <row r="104" spans="1:8">
      <c r="A104" s="64">
        <v>2</v>
      </c>
      <c r="B104" s="73" t="str">
        <f>B62</f>
        <v>KİRA</v>
      </c>
      <c r="C104" s="124">
        <f t="shared" si="8"/>
        <v>30000</v>
      </c>
      <c r="D104" s="498"/>
      <c r="E104" s="134">
        <f t="shared" ref="E104:E115" si="9">C104/12</f>
        <v>2500</v>
      </c>
      <c r="F104" s="312"/>
      <c r="G104" s="312"/>
      <c r="H104" s="319"/>
    </row>
    <row r="105" spans="1:8">
      <c r="A105" s="64">
        <v>3</v>
      </c>
      <c r="B105" s="73" t="str">
        <f t="shared" ref="B105:B115" si="10">B63</f>
        <v>ELEKTRİK</v>
      </c>
      <c r="C105" s="124">
        <f t="shared" si="8"/>
        <v>20603.760299999998</v>
      </c>
      <c r="D105" s="498"/>
      <c r="E105" s="134">
        <f t="shared" si="9"/>
        <v>1716.9800249999998</v>
      </c>
      <c r="F105" s="312"/>
      <c r="G105" s="312"/>
      <c r="H105" s="319"/>
    </row>
    <row r="106" spans="1:8">
      <c r="A106" s="64">
        <v>4</v>
      </c>
      <c r="B106" s="73" t="str">
        <f t="shared" si="10"/>
        <v>SU</v>
      </c>
      <c r="C106" s="124">
        <f t="shared" si="8"/>
        <v>420</v>
      </c>
      <c r="D106" s="498"/>
      <c r="E106" s="134">
        <f t="shared" si="9"/>
        <v>35</v>
      </c>
      <c r="F106" s="312"/>
      <c r="G106" s="312"/>
      <c r="H106" s="319"/>
    </row>
    <row r="107" spans="1:8" ht="14" customHeight="1">
      <c r="A107" s="64">
        <v>5</v>
      </c>
      <c r="B107" s="73" t="str">
        <f t="shared" si="10"/>
        <v>TELEFON İNTERNET</v>
      </c>
      <c r="C107" s="124">
        <f t="shared" si="8"/>
        <v>1440</v>
      </c>
      <c r="D107" s="498"/>
      <c r="E107" s="134">
        <f t="shared" si="9"/>
        <v>120</v>
      </c>
      <c r="F107" s="312"/>
      <c r="G107" s="312"/>
      <c r="H107" s="319"/>
    </row>
    <row r="108" spans="1:8">
      <c r="A108" s="64">
        <v>6</v>
      </c>
      <c r="B108" s="73" t="str">
        <f t="shared" si="10"/>
        <v>YAKIT (ULAŞIM)</v>
      </c>
      <c r="C108" s="124">
        <f t="shared" si="8"/>
        <v>6000</v>
      </c>
      <c r="D108" s="498"/>
      <c r="E108" s="134">
        <f t="shared" si="9"/>
        <v>500</v>
      </c>
      <c r="F108" s="312"/>
      <c r="G108" s="312"/>
      <c r="H108" s="319"/>
    </row>
    <row r="109" spans="1:8">
      <c r="A109" s="64">
        <v>7</v>
      </c>
      <c r="B109" s="73" t="str">
        <f t="shared" si="10"/>
        <v>PERSONEL</v>
      </c>
      <c r="C109" s="124">
        <f t="shared" si="8"/>
        <v>117000</v>
      </c>
      <c r="D109" s="498"/>
      <c r="E109" s="134">
        <f t="shared" si="9"/>
        <v>9750</v>
      </c>
      <c r="F109" s="312"/>
      <c r="G109" s="312"/>
      <c r="H109" s="319"/>
    </row>
    <row r="110" spans="1:8">
      <c r="A110" s="64">
        <v>8</v>
      </c>
      <c r="B110" s="73" t="str">
        <f t="shared" si="10"/>
        <v xml:space="preserve">DOĞALGAZ </v>
      </c>
      <c r="C110" s="124">
        <f t="shared" si="8"/>
        <v>8400</v>
      </c>
      <c r="D110" s="498"/>
      <c r="E110" s="134">
        <f t="shared" si="9"/>
        <v>700</v>
      </c>
      <c r="F110" s="312"/>
      <c r="G110" s="312"/>
      <c r="H110" s="319"/>
    </row>
    <row r="111" spans="1:8">
      <c r="A111" s="64">
        <v>9</v>
      </c>
      <c r="B111" s="73" t="str">
        <f t="shared" si="10"/>
        <v>BAKIM ONARIM</v>
      </c>
      <c r="C111" s="124">
        <f t="shared" si="8"/>
        <v>4000</v>
      </c>
      <c r="D111" s="498"/>
      <c r="E111" s="134">
        <f t="shared" si="9"/>
        <v>333.33333333333331</v>
      </c>
      <c r="F111" s="312"/>
      <c r="G111" s="312"/>
      <c r="H111" s="319"/>
    </row>
    <row r="112" spans="1:8">
      <c r="A112" s="64">
        <v>10</v>
      </c>
      <c r="B112" s="73" t="str">
        <f t="shared" si="10"/>
        <v>GENEL GİDERLER</v>
      </c>
      <c r="C112" s="124">
        <f t="shared" si="8"/>
        <v>48000</v>
      </c>
      <c r="D112" s="498"/>
      <c r="E112" s="134">
        <f t="shared" si="9"/>
        <v>4000</v>
      </c>
      <c r="F112" s="312"/>
      <c r="G112" s="312"/>
      <c r="H112" s="319"/>
    </row>
    <row r="113" spans="1:8" ht="14" customHeight="1">
      <c r="A113" s="64">
        <v>11</v>
      </c>
      <c r="B113" s="73" t="str">
        <f t="shared" si="10"/>
        <v>PAZARLAMA SATIŞ DAĞITIM GİDERLERİ</v>
      </c>
      <c r="C113" s="124">
        <f t="shared" si="8"/>
        <v>183144.53600000002</v>
      </c>
      <c r="D113" s="498"/>
      <c r="E113" s="134">
        <f t="shared" si="9"/>
        <v>15262.044666666668</v>
      </c>
      <c r="F113" s="312"/>
      <c r="G113" s="312"/>
      <c r="H113" s="319"/>
    </row>
    <row r="114" spans="1:8" ht="14" customHeight="1">
      <c r="A114" s="64">
        <v>12</v>
      </c>
      <c r="B114" s="73" t="str">
        <f t="shared" si="10"/>
        <v>AMBALAJ PAKETLEME GİDERLERİ</v>
      </c>
      <c r="C114" s="124">
        <f t="shared" si="8"/>
        <v>114465.33500000002</v>
      </c>
      <c r="D114" s="498"/>
      <c r="E114" s="134">
        <f t="shared" si="9"/>
        <v>9538.7779166666678</v>
      </c>
      <c r="F114" s="312"/>
      <c r="G114" s="312"/>
      <c r="H114" s="319"/>
    </row>
    <row r="115" spans="1:8" ht="14" customHeight="1">
      <c r="A115" s="53">
        <v>13</v>
      </c>
      <c r="B115" s="73" t="str">
        <f t="shared" si="10"/>
        <v>NAKLİYE GİDERİ</v>
      </c>
      <c r="C115" s="135">
        <f t="shared" si="8"/>
        <v>68679.201000000001</v>
      </c>
      <c r="D115" s="498"/>
      <c r="E115" s="136">
        <f t="shared" si="9"/>
        <v>5723.2667499999998</v>
      </c>
      <c r="F115" s="312"/>
      <c r="G115" s="312"/>
      <c r="H115" s="319"/>
    </row>
    <row r="116" spans="1:8" ht="19" thickBot="1">
      <c r="A116" s="61"/>
      <c r="B116" s="190" t="s">
        <v>81</v>
      </c>
      <c r="C116" s="174">
        <f>SUM(C103:C115)</f>
        <v>1632340.8473</v>
      </c>
      <c r="D116" s="499"/>
      <c r="E116" s="175">
        <f>SUM(E103:E115)</f>
        <v>136028.40394166665</v>
      </c>
      <c r="F116" s="312"/>
      <c r="G116" s="312"/>
      <c r="H116" s="319"/>
    </row>
    <row r="117" spans="1:8" ht="30" customHeight="1" thickBot="1">
      <c r="A117" s="323"/>
      <c r="B117" s="455" t="s">
        <v>82</v>
      </c>
      <c r="C117" s="455"/>
      <c r="D117" s="312"/>
      <c r="E117" s="312"/>
      <c r="F117" s="312"/>
      <c r="G117" s="312"/>
      <c r="H117" s="319"/>
    </row>
    <row r="118" spans="1:8" ht="18">
      <c r="A118" s="52"/>
      <c r="B118" s="453" t="s">
        <v>83</v>
      </c>
      <c r="C118" s="454"/>
      <c r="D118" s="312"/>
      <c r="E118" s="312"/>
      <c r="F118" s="312"/>
      <c r="G118" s="312"/>
      <c r="H118" s="319"/>
    </row>
    <row r="119" spans="1:8" ht="18.75" customHeight="1">
      <c r="A119" s="53"/>
      <c r="B119" s="495" t="s">
        <v>3</v>
      </c>
      <c r="C119" s="496"/>
      <c r="D119" s="312"/>
      <c r="E119" s="312"/>
      <c r="F119" s="312"/>
      <c r="G119" s="312"/>
      <c r="H119" s="319"/>
    </row>
    <row r="120" spans="1:8">
      <c r="A120" s="63">
        <v>1</v>
      </c>
      <c r="B120" s="74" t="s">
        <v>84</v>
      </c>
      <c r="C120" s="137">
        <f>C19</f>
        <v>387515.8</v>
      </c>
      <c r="D120" s="312"/>
      <c r="E120" s="312"/>
      <c r="F120" s="312"/>
      <c r="G120" s="312"/>
      <c r="H120" s="319"/>
    </row>
    <row r="121" spans="1:8">
      <c r="A121" s="64">
        <v>2</v>
      </c>
      <c r="B121" s="75" t="s">
        <v>85</v>
      </c>
      <c r="C121" s="138">
        <f>C116</f>
        <v>1632340.8473</v>
      </c>
      <c r="D121" s="312"/>
      <c r="E121" s="312"/>
      <c r="F121" s="312"/>
      <c r="G121" s="312"/>
      <c r="H121" s="319"/>
    </row>
    <row r="122" spans="1:8" ht="19" thickBot="1">
      <c r="A122" s="76"/>
      <c r="B122" s="187" t="s">
        <v>86</v>
      </c>
      <c r="C122" s="171">
        <f>SUM(C120:C121)</f>
        <v>2019856.6473000001</v>
      </c>
      <c r="D122" s="312"/>
      <c r="E122" s="312"/>
      <c r="F122" s="312"/>
      <c r="G122" s="312"/>
      <c r="H122" s="319"/>
    </row>
    <row r="123" spans="1:8" ht="36" customHeight="1">
      <c r="A123" s="323"/>
      <c r="B123" s="337" t="s">
        <v>216</v>
      </c>
      <c r="C123" s="337"/>
      <c r="D123" s="337"/>
      <c r="E123" s="337"/>
      <c r="F123" s="337"/>
      <c r="G123" s="337"/>
      <c r="H123" s="338"/>
    </row>
    <row r="124" spans="1:8" s="23" customFormat="1" ht="26" customHeight="1">
      <c r="A124" s="325"/>
      <c r="B124" s="77" t="s">
        <v>213</v>
      </c>
      <c r="C124" s="78"/>
      <c r="H124" s="321"/>
    </row>
    <row r="125" spans="1:8" ht="24" thickBot="1">
      <c r="A125" s="323"/>
      <c r="B125" s="326" t="s">
        <v>87</v>
      </c>
      <c r="C125" s="312"/>
      <c r="D125" s="312"/>
      <c r="E125" s="312"/>
      <c r="F125" s="312"/>
      <c r="G125" s="312"/>
      <c r="H125" s="319"/>
    </row>
    <row r="126" spans="1:8" s="65" customFormat="1" ht="22" customHeight="1">
      <c r="A126" s="79"/>
      <c r="B126" s="80" t="s">
        <v>88</v>
      </c>
      <c r="C126" s="81" t="s">
        <v>89</v>
      </c>
      <c r="D126" s="81" t="s">
        <v>90</v>
      </c>
      <c r="E126" s="81" t="s">
        <v>91</v>
      </c>
      <c r="F126" s="81" t="s">
        <v>92</v>
      </c>
      <c r="G126" s="82" t="s">
        <v>93</v>
      </c>
      <c r="H126" s="319"/>
    </row>
    <row r="127" spans="1:8">
      <c r="A127" s="83">
        <v>1</v>
      </c>
      <c r="B127" s="84" t="s">
        <v>94</v>
      </c>
      <c r="C127" s="85">
        <v>0</v>
      </c>
      <c r="D127" s="85">
        <v>0</v>
      </c>
      <c r="E127" s="85">
        <v>0</v>
      </c>
      <c r="F127" s="85">
        <v>0</v>
      </c>
      <c r="G127" s="86">
        <v>0</v>
      </c>
      <c r="H127" s="319"/>
    </row>
    <row r="128" spans="1:8">
      <c r="A128" s="87">
        <v>2</v>
      </c>
      <c r="B128" s="88" t="s">
        <v>95</v>
      </c>
      <c r="C128" s="139">
        <f>C122</f>
        <v>2019856.6473000001</v>
      </c>
      <c r="D128" s="89">
        <v>0</v>
      </c>
      <c r="E128" s="89">
        <v>0</v>
      </c>
      <c r="F128" s="89">
        <v>0</v>
      </c>
      <c r="G128" s="90">
        <v>0</v>
      </c>
      <c r="H128" s="319"/>
    </row>
    <row r="129" spans="1:8">
      <c r="A129" s="87">
        <v>3</v>
      </c>
      <c r="B129" s="88" t="s">
        <v>96</v>
      </c>
      <c r="C129" s="139">
        <f>'Üretim-Satış Hedefleri'!D86</f>
        <v>656965.8526999997</v>
      </c>
      <c r="D129" s="139">
        <f>'Üretim-Satış Hedefleri'!E86</f>
        <v>1077504.9764700001</v>
      </c>
      <c r="E129" s="139">
        <f>'Üretim-Satış Hedefleri'!F86</f>
        <v>1656852.6543170009</v>
      </c>
      <c r="F129" s="139">
        <f>'Üretim-Satış Hedefleri'!G86</f>
        <v>2447976.5101887002</v>
      </c>
      <c r="G129" s="138">
        <f>'Üretim-Satış Hedefleri'!H86</f>
        <v>3520679.036195572</v>
      </c>
      <c r="H129" s="319"/>
    </row>
    <row r="130" spans="1:8">
      <c r="A130" s="87">
        <v>4</v>
      </c>
      <c r="B130" s="91" t="s">
        <v>97</v>
      </c>
      <c r="C130" s="89">
        <v>0</v>
      </c>
      <c r="D130" s="139">
        <f>C141</f>
        <v>537136.68215999985</v>
      </c>
      <c r="E130" s="139">
        <f>D141</f>
        <v>1410704.6633359999</v>
      </c>
      <c r="F130" s="139">
        <f>E141</f>
        <v>2747750.7867896007</v>
      </c>
      <c r="G130" s="138">
        <f>F141</f>
        <v>4717695.9949405603</v>
      </c>
      <c r="H130" s="319"/>
    </row>
    <row r="131" spans="1:8">
      <c r="A131" s="87">
        <v>5</v>
      </c>
      <c r="B131" s="91" t="s">
        <v>98</v>
      </c>
      <c r="C131" s="92">
        <v>0</v>
      </c>
      <c r="D131" s="92">
        <v>0</v>
      </c>
      <c r="E131" s="92">
        <v>0</v>
      </c>
      <c r="F131" s="92">
        <v>0</v>
      </c>
      <c r="G131" s="93">
        <v>0</v>
      </c>
      <c r="H131" s="319"/>
    </row>
    <row r="132" spans="1:8">
      <c r="A132" s="94">
        <v>6</v>
      </c>
      <c r="B132" s="95" t="s">
        <v>99</v>
      </c>
      <c r="C132" s="140">
        <f>C127+C128+C129+C130</f>
        <v>2676822.5</v>
      </c>
      <c r="D132" s="140">
        <f>D127+D128+D129+D130</f>
        <v>1614641.65863</v>
      </c>
      <c r="E132" s="140">
        <f>E127+E128+E129+E130</f>
        <v>3067557.3176530008</v>
      </c>
      <c r="F132" s="140">
        <f>F127+F128+F129+F130</f>
        <v>5195727.2969783004</v>
      </c>
      <c r="G132" s="141">
        <f>G127+G128+G129+G130</f>
        <v>8238375.0311361328</v>
      </c>
      <c r="H132" s="319"/>
    </row>
    <row r="133" spans="1:8" s="65" customFormat="1" ht="18">
      <c r="A133" s="96"/>
      <c r="B133" s="97" t="s">
        <v>100</v>
      </c>
      <c r="C133" s="98" t="s">
        <v>89</v>
      </c>
      <c r="D133" s="98" t="s">
        <v>90</v>
      </c>
      <c r="E133" s="98" t="s">
        <v>91</v>
      </c>
      <c r="F133" s="98" t="s">
        <v>92</v>
      </c>
      <c r="G133" s="99" t="s">
        <v>93</v>
      </c>
      <c r="H133" s="319"/>
    </row>
    <row r="134" spans="1:8">
      <c r="A134" s="83">
        <v>7</v>
      </c>
      <c r="B134" s="100" t="s">
        <v>101</v>
      </c>
      <c r="C134" s="146">
        <f>C120</f>
        <v>387515.8</v>
      </c>
      <c r="D134" s="85">
        <v>0</v>
      </c>
      <c r="E134" s="85">
        <v>0</v>
      </c>
      <c r="F134" s="85">
        <v>0</v>
      </c>
      <c r="G134" s="86">
        <v>0</v>
      </c>
      <c r="H134" s="319"/>
    </row>
    <row r="135" spans="1:8">
      <c r="A135" s="87">
        <v>8</v>
      </c>
      <c r="B135" s="88" t="s">
        <v>85</v>
      </c>
      <c r="C135" s="139">
        <f>C116</f>
        <v>1632340.8473</v>
      </c>
      <c r="D135" s="89">
        <v>0</v>
      </c>
      <c r="E135" s="89">
        <v>0</v>
      </c>
      <c r="F135" s="89">
        <v>0</v>
      </c>
      <c r="G135" s="90">
        <v>0</v>
      </c>
      <c r="H135" s="319"/>
    </row>
    <row r="136" spans="1:8" ht="17.25" customHeight="1">
      <c r="A136" s="87">
        <v>9</v>
      </c>
      <c r="B136" s="88" t="s">
        <v>102</v>
      </c>
      <c r="C136" s="92"/>
      <c r="D136" s="92"/>
      <c r="E136" s="92"/>
      <c r="F136" s="92"/>
      <c r="G136" s="93"/>
      <c r="H136" s="319"/>
    </row>
    <row r="137" spans="1:8">
      <c r="A137" s="87">
        <v>10</v>
      </c>
      <c r="B137" s="88" t="s">
        <v>103</v>
      </c>
      <c r="C137" s="92"/>
      <c r="D137" s="92"/>
      <c r="E137" s="92"/>
      <c r="F137" s="92"/>
      <c r="G137" s="93"/>
      <c r="H137" s="319"/>
    </row>
    <row r="138" spans="1:8">
      <c r="A138" s="87">
        <v>11</v>
      </c>
      <c r="B138" s="101" t="s">
        <v>104</v>
      </c>
      <c r="C138" s="142">
        <f>C136+C137</f>
        <v>0</v>
      </c>
      <c r="D138" s="142">
        <f>D136+D137</f>
        <v>0</v>
      </c>
      <c r="E138" s="142">
        <f>E136+E137</f>
        <v>0</v>
      </c>
      <c r="F138" s="142">
        <f>F136+F137</f>
        <v>0</v>
      </c>
      <c r="G138" s="143">
        <f>G136+G137</f>
        <v>0</v>
      </c>
      <c r="H138" s="319"/>
    </row>
    <row r="139" spans="1:8">
      <c r="A139" s="102">
        <v>12</v>
      </c>
      <c r="B139" s="103" t="s">
        <v>105</v>
      </c>
      <c r="C139" s="144">
        <f>C153</f>
        <v>119829.17053999995</v>
      </c>
      <c r="D139" s="144">
        <f>D153</f>
        <v>203936.99529400002</v>
      </c>
      <c r="E139" s="144">
        <f>E153</f>
        <v>319806.5308634002</v>
      </c>
      <c r="F139" s="144">
        <f>F153</f>
        <v>478031.30203774007</v>
      </c>
      <c r="G139" s="145">
        <f>G153</f>
        <v>692571.80723911442</v>
      </c>
      <c r="H139" s="319"/>
    </row>
    <row r="140" spans="1:8" s="65" customFormat="1" ht="18">
      <c r="A140" s="83"/>
      <c r="B140" s="191" t="s">
        <v>106</v>
      </c>
      <c r="C140" s="176">
        <f>C134+C135+C138+C139</f>
        <v>2139685.8178400001</v>
      </c>
      <c r="D140" s="176">
        <f>D134+D135+D138+D139</f>
        <v>203936.99529400002</v>
      </c>
      <c r="E140" s="176">
        <f>E134+E135+E138+E139</f>
        <v>319806.5308634002</v>
      </c>
      <c r="F140" s="176">
        <f>F134+F135+F138+F139</f>
        <v>478031.30203774007</v>
      </c>
      <c r="G140" s="177">
        <f>G134+G135+G138+G139</f>
        <v>692571.80723911442</v>
      </c>
      <c r="H140" s="319"/>
    </row>
    <row r="141" spans="1:8" s="65" customFormat="1" ht="19" thickBot="1">
      <c r="A141" s="104"/>
      <c r="B141" s="192" t="s">
        <v>107</v>
      </c>
      <c r="C141" s="178">
        <f>C132-C140</f>
        <v>537136.68215999985</v>
      </c>
      <c r="D141" s="178">
        <f>D132-D140</f>
        <v>1410704.6633359999</v>
      </c>
      <c r="E141" s="178">
        <f>E132-E140</f>
        <v>2747750.7867896007</v>
      </c>
      <c r="F141" s="178">
        <f>F132-F140</f>
        <v>4717695.9949405603</v>
      </c>
      <c r="G141" s="179">
        <f>G132-G140</f>
        <v>7545803.2238970185</v>
      </c>
      <c r="H141" s="319"/>
    </row>
    <row r="142" spans="1:8" ht="24" customHeight="1">
      <c r="A142" s="324"/>
      <c r="B142" s="312"/>
      <c r="C142" s="312"/>
      <c r="D142" s="312"/>
      <c r="E142" s="312"/>
      <c r="F142" s="312"/>
      <c r="G142" s="312"/>
      <c r="H142" s="319"/>
    </row>
    <row r="143" spans="1:8" s="23" customFormat="1" ht="27" customHeight="1">
      <c r="A143" s="325"/>
      <c r="B143" s="77" t="s">
        <v>214</v>
      </c>
      <c r="C143" s="105"/>
      <c r="D143" s="105"/>
      <c r="E143" s="105"/>
      <c r="F143" s="105"/>
      <c r="G143" s="105"/>
      <c r="H143" s="327"/>
    </row>
    <row r="144" spans="1:8" ht="27" customHeight="1" thickBot="1">
      <c r="A144" s="323"/>
      <c r="B144" s="504" t="s">
        <v>108</v>
      </c>
      <c r="C144" s="504"/>
      <c r="D144" s="504"/>
      <c r="E144" s="504"/>
      <c r="F144" s="504"/>
      <c r="G144" s="106"/>
      <c r="H144" s="319"/>
    </row>
    <row r="145" spans="1:9" ht="21.75" customHeight="1">
      <c r="A145" s="194"/>
      <c r="B145" s="452" t="s">
        <v>109</v>
      </c>
      <c r="C145" s="453"/>
      <c r="D145" s="453"/>
      <c r="E145" s="453"/>
      <c r="F145" s="453"/>
      <c r="G145" s="454"/>
      <c r="H145" s="319"/>
    </row>
    <row r="146" spans="1:9" ht="21.75" customHeight="1">
      <c r="A146" s="195"/>
      <c r="B146" s="200"/>
      <c r="C146" s="448" t="s">
        <v>87</v>
      </c>
      <c r="D146" s="448"/>
      <c r="E146" s="448"/>
      <c r="F146" s="448"/>
      <c r="G146" s="449"/>
      <c r="H146" s="319"/>
    </row>
    <row r="147" spans="1:9" ht="21.75" customHeight="1">
      <c r="A147" s="196"/>
      <c r="B147" s="201"/>
      <c r="C147" s="333">
        <v>1</v>
      </c>
      <c r="D147" s="333">
        <v>2</v>
      </c>
      <c r="E147" s="333">
        <v>3</v>
      </c>
      <c r="F147" s="333">
        <v>4</v>
      </c>
      <c r="G147" s="334">
        <v>5</v>
      </c>
      <c r="H147" s="319"/>
    </row>
    <row r="148" spans="1:9">
      <c r="A148" s="197"/>
      <c r="B148" s="202" t="s">
        <v>110</v>
      </c>
      <c r="C148" s="241">
        <f>'Üretim-Satış Hedefleri'!D84</f>
        <v>2289306.6999999997</v>
      </c>
      <c r="D148" s="241">
        <f>'Üretim-Satış Hedefleri'!E84</f>
        <v>2976098.71</v>
      </c>
      <c r="E148" s="241">
        <f>'Üretim-Satış Hedefleri'!F84</f>
        <v>3868928.3230000003</v>
      </c>
      <c r="F148" s="241">
        <f>'Üretim-Satış Hedefleri'!G84</f>
        <v>5029606.8198999995</v>
      </c>
      <c r="G148" s="242">
        <f>'Üretim-Satış Hedefleri'!H84</f>
        <v>6538488.8658700008</v>
      </c>
      <c r="H148" s="319"/>
    </row>
    <row r="149" spans="1:9">
      <c r="A149" s="195"/>
      <c r="B149" s="203" t="s">
        <v>111</v>
      </c>
      <c r="C149" s="243">
        <f>C99</f>
        <v>1632340.8473</v>
      </c>
      <c r="D149" s="243">
        <f>D99</f>
        <v>1898593.7335299999</v>
      </c>
      <c r="E149" s="243">
        <f>E99</f>
        <v>2212075.6686829994</v>
      </c>
      <c r="F149" s="243">
        <f>F99</f>
        <v>2581630.3097112994</v>
      </c>
      <c r="G149" s="244">
        <f>G99</f>
        <v>3017809.8296744288</v>
      </c>
      <c r="H149" s="319"/>
    </row>
    <row r="150" spans="1:9">
      <c r="A150" s="195"/>
      <c r="B150" s="203" t="s">
        <v>112</v>
      </c>
      <c r="C150" s="243">
        <f>C9/5</f>
        <v>57820</v>
      </c>
      <c r="D150" s="243">
        <f>C150</f>
        <v>57820</v>
      </c>
      <c r="E150" s="243">
        <f>D150</f>
        <v>57820</v>
      </c>
      <c r="F150" s="243">
        <f>E150</f>
        <v>57820</v>
      </c>
      <c r="G150" s="244">
        <f>F150</f>
        <v>57820</v>
      </c>
      <c r="H150" s="319"/>
    </row>
    <row r="151" spans="1:9">
      <c r="A151" s="195"/>
      <c r="B151" s="203" t="s">
        <v>113</v>
      </c>
      <c r="C151" s="245">
        <v>0</v>
      </c>
      <c r="D151" s="245">
        <v>0</v>
      </c>
      <c r="E151" s="245">
        <v>0</v>
      </c>
      <c r="F151" s="245">
        <v>0</v>
      </c>
      <c r="G151" s="246">
        <v>0</v>
      </c>
      <c r="H151" s="319"/>
    </row>
    <row r="152" spans="1:9">
      <c r="A152" s="195"/>
      <c r="B152" s="203" t="s">
        <v>114</v>
      </c>
      <c r="C152" s="247">
        <f>C148-C149-C150-C151</f>
        <v>599145.8526999997</v>
      </c>
      <c r="D152" s="247">
        <f>D148-D149-D150-D151</f>
        <v>1019684.9764700001</v>
      </c>
      <c r="E152" s="247">
        <f>E148-E149-E150-E151</f>
        <v>1599032.6543170009</v>
      </c>
      <c r="F152" s="247">
        <f>F148-F149-F150-F151</f>
        <v>2390156.5101887002</v>
      </c>
      <c r="G152" s="248">
        <f>G148-G149-G150-G151</f>
        <v>3462859.036195572</v>
      </c>
      <c r="H152" s="319"/>
    </row>
    <row r="153" spans="1:9">
      <c r="A153" s="195"/>
      <c r="B153" s="203" t="s">
        <v>105</v>
      </c>
      <c r="C153" s="243">
        <f>C152*0.2</f>
        <v>119829.17053999995</v>
      </c>
      <c r="D153" s="243">
        <f>D152*0.2</f>
        <v>203936.99529400002</v>
      </c>
      <c r="E153" s="243">
        <f>E152*0.2</f>
        <v>319806.5308634002</v>
      </c>
      <c r="F153" s="243">
        <f>F152*0.2</f>
        <v>478031.30203774007</v>
      </c>
      <c r="G153" s="244">
        <f>G152*0.2</f>
        <v>692571.80723911442</v>
      </c>
      <c r="H153" s="319"/>
    </row>
    <row r="154" spans="1:9">
      <c r="A154" s="195"/>
      <c r="B154" s="204" t="s">
        <v>115</v>
      </c>
      <c r="C154" s="249">
        <f>C152-C153</f>
        <v>479316.68215999973</v>
      </c>
      <c r="D154" s="249">
        <f>D152-D153</f>
        <v>815747.98117600009</v>
      </c>
      <c r="E154" s="249">
        <f>E152-E153</f>
        <v>1279226.1234536008</v>
      </c>
      <c r="F154" s="249">
        <f>F152-F153</f>
        <v>1912125.20815096</v>
      </c>
      <c r="G154" s="250">
        <f>G152-G153</f>
        <v>2770287.2289564577</v>
      </c>
      <c r="H154" s="319"/>
    </row>
    <row r="155" spans="1:9">
      <c r="A155" s="195"/>
      <c r="B155" s="202" t="s">
        <v>112</v>
      </c>
      <c r="C155" s="241">
        <f>C150</f>
        <v>57820</v>
      </c>
      <c r="D155" s="241">
        <f>D150</f>
        <v>57820</v>
      </c>
      <c r="E155" s="241">
        <f>E150</f>
        <v>57820</v>
      </c>
      <c r="F155" s="241">
        <f>F150</f>
        <v>57820</v>
      </c>
      <c r="G155" s="242">
        <f>G150</f>
        <v>57820</v>
      </c>
      <c r="H155" s="319"/>
    </row>
    <row r="156" spans="1:9">
      <c r="A156" s="198"/>
      <c r="B156" s="205" t="s">
        <v>84</v>
      </c>
      <c r="C156" s="251">
        <f>C120</f>
        <v>387515.8</v>
      </c>
      <c r="D156" s="252">
        <v>0</v>
      </c>
      <c r="E156" s="252">
        <v>0</v>
      </c>
      <c r="F156" s="252">
        <v>0</v>
      </c>
      <c r="G156" s="253">
        <v>0</v>
      </c>
      <c r="H156" s="319"/>
    </row>
    <row r="157" spans="1:9" ht="19" thickBot="1">
      <c r="A157" s="199"/>
      <c r="B157" s="206" t="s">
        <v>116</v>
      </c>
      <c r="C157" s="254">
        <f>C154+C155-C156</f>
        <v>149620.88215999975</v>
      </c>
      <c r="D157" s="254">
        <f>D154+D155-D156</f>
        <v>873567.98117600009</v>
      </c>
      <c r="E157" s="254">
        <f>E154+E155-E156</f>
        <v>1337046.1234536008</v>
      </c>
      <c r="F157" s="254">
        <f>F154+F155-F156</f>
        <v>1969945.20815096</v>
      </c>
      <c r="G157" s="255">
        <f>G154+G155-G156</f>
        <v>2828107.2289564577</v>
      </c>
      <c r="H157" s="319"/>
      <c r="I157" s="115"/>
    </row>
    <row r="158" spans="1:9" ht="19.5" customHeight="1" thickBot="1">
      <c r="A158" s="324"/>
      <c r="B158" s="312"/>
      <c r="C158" s="312"/>
      <c r="D158" s="312"/>
      <c r="E158" s="312"/>
      <c r="F158" s="312"/>
      <c r="G158" s="312"/>
      <c r="H158" s="319"/>
      <c r="I158" s="43"/>
    </row>
    <row r="159" spans="1:9" ht="18" customHeight="1">
      <c r="A159" s="107"/>
      <c r="B159" s="108" t="s">
        <v>117</v>
      </c>
      <c r="C159" s="109"/>
      <c r="D159" s="312"/>
      <c r="E159" s="440" t="s">
        <v>219</v>
      </c>
      <c r="F159" s="441"/>
      <c r="G159" s="312"/>
      <c r="H159" s="319"/>
    </row>
    <row r="160" spans="1:9" ht="18" customHeight="1">
      <c r="A160" s="83"/>
      <c r="B160" s="111" t="s">
        <v>118</v>
      </c>
      <c r="C160" s="133">
        <f>C19</f>
        <v>387515.8</v>
      </c>
      <c r="D160" s="312"/>
      <c r="E160" s="442"/>
      <c r="F160" s="443"/>
      <c r="G160" s="312"/>
      <c r="H160" s="319"/>
    </row>
    <row r="161" spans="1:9">
      <c r="A161" s="83"/>
      <c r="B161" s="111" t="s">
        <v>119</v>
      </c>
      <c r="C161" s="133">
        <f>F74</f>
        <v>333922.08473</v>
      </c>
      <c r="D161" s="312"/>
      <c r="E161" s="444"/>
      <c r="F161" s="445"/>
      <c r="G161" s="312"/>
      <c r="H161" s="319"/>
    </row>
    <row r="162" spans="1:9">
      <c r="A162" s="87"/>
      <c r="B162" s="112" t="s">
        <v>120</v>
      </c>
      <c r="C162" s="133">
        <f>G74</f>
        <v>1298418.7625699998</v>
      </c>
      <c r="D162" s="312"/>
      <c r="E162" s="444"/>
      <c r="F162" s="445"/>
      <c r="G162" s="312"/>
      <c r="H162" s="319"/>
    </row>
    <row r="163" spans="1:9">
      <c r="A163" s="87"/>
      <c r="B163" s="112" t="s">
        <v>121</v>
      </c>
      <c r="C163" s="134">
        <f>'Üretim-Satış Hedefleri'!E99</f>
        <v>2313567.6999999997</v>
      </c>
      <c r="D163" s="312"/>
      <c r="E163" s="444"/>
      <c r="F163" s="445"/>
      <c r="G163" s="312"/>
      <c r="H163" s="319"/>
    </row>
    <row r="164" spans="1:9">
      <c r="A164" s="87"/>
      <c r="B164" s="112" t="s">
        <v>122</v>
      </c>
      <c r="C164" s="134">
        <f>'Üretim-Satış Hedefleri'!G99</f>
        <v>667.90000000000009</v>
      </c>
      <c r="D164" s="312"/>
      <c r="E164" s="444"/>
      <c r="F164" s="445"/>
      <c r="G164" s="312"/>
      <c r="H164" s="319"/>
    </row>
    <row r="165" spans="1:9">
      <c r="A165" s="87"/>
      <c r="B165" s="112" t="s">
        <v>123</v>
      </c>
      <c r="C165" s="207">
        <f>'Üretim-Satış Hedefleri'!D99</f>
        <v>27954</v>
      </c>
      <c r="D165" s="312"/>
      <c r="E165" s="444"/>
      <c r="F165" s="445"/>
      <c r="G165" s="312"/>
      <c r="H165" s="319"/>
    </row>
    <row r="166" spans="1:9">
      <c r="A166" s="102"/>
      <c r="B166" s="113" t="s">
        <v>124</v>
      </c>
      <c r="C166" s="136">
        <f>(C161+C162)/C165</f>
        <v>58.393820108034618</v>
      </c>
      <c r="D166" s="312"/>
      <c r="E166" s="444"/>
      <c r="F166" s="445"/>
      <c r="G166" s="312"/>
      <c r="H166" s="319"/>
    </row>
    <row r="167" spans="1:9" ht="37" customHeight="1" thickBot="1">
      <c r="A167" s="76"/>
      <c r="B167" s="114" t="s">
        <v>125</v>
      </c>
      <c r="C167" s="193">
        <f>((C161+C162)*12)/C163</f>
        <v>8.4666163724536787</v>
      </c>
      <c r="D167" s="312"/>
      <c r="E167" s="444"/>
      <c r="F167" s="445"/>
      <c r="G167" s="312"/>
      <c r="H167" s="319"/>
    </row>
    <row r="168" spans="1:9" ht="37" customHeight="1" thickBot="1">
      <c r="A168" s="76"/>
      <c r="B168" s="114" t="s">
        <v>126</v>
      </c>
      <c r="C168" s="208">
        <f>C161/(C164-C166)</f>
        <v>547.85676625819838</v>
      </c>
      <c r="D168" s="312"/>
      <c r="E168" s="444"/>
      <c r="F168" s="445"/>
      <c r="G168" s="312"/>
      <c r="H168" s="319"/>
    </row>
    <row r="169" spans="1:9" ht="37" customHeight="1" thickBot="1">
      <c r="A169" s="76"/>
      <c r="B169" s="114" t="s">
        <v>127</v>
      </c>
      <c r="C169" s="256">
        <f>C161/1-((C162/C163))</f>
        <v>333921.52351073566</v>
      </c>
      <c r="D169" s="312"/>
      <c r="E169" s="446"/>
      <c r="F169" s="447"/>
      <c r="G169" s="312"/>
      <c r="H169" s="319"/>
    </row>
    <row r="170" spans="1:9">
      <c r="A170" s="324"/>
      <c r="B170" s="312"/>
      <c r="C170" s="312"/>
      <c r="D170" s="312"/>
      <c r="E170" s="312"/>
      <c r="F170" s="312"/>
      <c r="G170" s="312"/>
      <c r="H170" s="319"/>
      <c r="I170" s="110"/>
    </row>
    <row r="171" spans="1:9" s="23" customFormat="1" ht="24" customHeight="1">
      <c r="A171" s="325"/>
      <c r="B171" s="22" t="s">
        <v>215</v>
      </c>
      <c r="H171" s="321"/>
    </row>
    <row r="172" spans="1:9">
      <c r="A172" s="324"/>
      <c r="B172" s="312"/>
      <c r="C172" s="312"/>
      <c r="D172" s="312"/>
      <c r="E172" s="312"/>
      <c r="F172" s="312"/>
      <c r="G172" s="312"/>
      <c r="H172" s="319"/>
    </row>
    <row r="173" spans="1:9" s="116" customFormat="1" ht="16" thickBot="1">
      <c r="A173" s="324"/>
      <c r="B173" s="504" t="s">
        <v>128</v>
      </c>
      <c r="C173" s="504"/>
      <c r="D173" s="504"/>
      <c r="E173" s="504"/>
      <c r="F173" s="504"/>
      <c r="G173" s="312"/>
      <c r="H173" s="319"/>
    </row>
    <row r="174" spans="1:9" ht="18">
      <c r="A174" s="52"/>
      <c r="B174" s="468" t="s">
        <v>129</v>
      </c>
      <c r="C174" s="469"/>
      <c r="D174" s="469"/>
      <c r="E174" s="469"/>
      <c r="F174" s="469"/>
      <c r="G174" s="470"/>
      <c r="H174" s="319"/>
    </row>
    <row r="175" spans="1:9" ht="18">
      <c r="A175" s="53"/>
      <c r="B175" s="117"/>
      <c r="C175" s="118" t="s">
        <v>130</v>
      </c>
      <c r="D175" s="482" t="s">
        <v>4</v>
      </c>
      <c r="E175" s="483"/>
      <c r="F175" s="483"/>
      <c r="G175" s="484"/>
      <c r="H175" s="319"/>
    </row>
    <row r="176" spans="1:9" ht="15">
      <c r="A176" s="63"/>
      <c r="B176" s="437" t="s">
        <v>131</v>
      </c>
      <c r="C176" s="438"/>
      <c r="D176" s="438"/>
      <c r="E176" s="438"/>
      <c r="F176" s="438"/>
      <c r="G176" s="439"/>
      <c r="H176" s="319"/>
    </row>
    <row r="177" spans="1:8">
      <c r="A177" s="64">
        <v>1</v>
      </c>
      <c r="B177" s="74" t="s">
        <v>132</v>
      </c>
      <c r="C177" s="146">
        <f>C120</f>
        <v>387515.8</v>
      </c>
      <c r="D177" s="424"/>
      <c r="E177" s="425"/>
      <c r="F177" s="425"/>
      <c r="G177" s="426"/>
      <c r="H177" s="319"/>
    </row>
    <row r="178" spans="1:8">
      <c r="A178" s="64">
        <v>2</v>
      </c>
      <c r="B178" s="75" t="s">
        <v>85</v>
      </c>
      <c r="C178" s="139">
        <f>C116</f>
        <v>1632340.8473</v>
      </c>
      <c r="D178" s="424"/>
      <c r="E178" s="425"/>
      <c r="F178" s="425"/>
      <c r="G178" s="426"/>
      <c r="H178" s="319"/>
    </row>
    <row r="179" spans="1:8" ht="15">
      <c r="A179" s="64"/>
      <c r="B179" s="181" t="s">
        <v>133</v>
      </c>
      <c r="C179" s="182">
        <f>C177+C178</f>
        <v>2019856.6473000001</v>
      </c>
      <c r="D179" s="424"/>
      <c r="E179" s="425"/>
      <c r="F179" s="425"/>
      <c r="G179" s="426"/>
      <c r="H179" s="319"/>
    </row>
    <row r="180" spans="1:8" ht="15">
      <c r="A180" s="64"/>
      <c r="B180" s="421" t="s">
        <v>134</v>
      </c>
      <c r="C180" s="422"/>
      <c r="D180" s="422"/>
      <c r="E180" s="422"/>
      <c r="F180" s="422"/>
      <c r="G180" s="423"/>
      <c r="H180" s="319"/>
    </row>
    <row r="181" spans="1:8">
      <c r="A181" s="64">
        <v>1</v>
      </c>
      <c r="B181" s="74" t="s">
        <v>135</v>
      </c>
      <c r="C181" s="183"/>
      <c r="D181" s="489" t="s">
        <v>136</v>
      </c>
      <c r="E181" s="490"/>
      <c r="F181" s="490"/>
      <c r="G181" s="491"/>
      <c r="H181" s="319"/>
    </row>
    <row r="182" spans="1:8">
      <c r="A182" s="64">
        <v>2</v>
      </c>
      <c r="B182" s="75" t="s">
        <v>137</v>
      </c>
      <c r="C182" s="119"/>
      <c r="D182" s="489"/>
      <c r="E182" s="490"/>
      <c r="F182" s="490"/>
      <c r="G182" s="491"/>
      <c r="H182" s="319"/>
    </row>
    <row r="183" spans="1:8">
      <c r="A183" s="64">
        <v>3</v>
      </c>
      <c r="B183" s="75" t="s">
        <v>138</v>
      </c>
      <c r="C183" s="119"/>
      <c r="D183" s="489"/>
      <c r="E183" s="490"/>
      <c r="F183" s="490"/>
      <c r="G183" s="491"/>
      <c r="H183" s="319"/>
    </row>
    <row r="184" spans="1:8">
      <c r="A184" s="53">
        <v>4</v>
      </c>
      <c r="B184" s="120" t="s">
        <v>139</v>
      </c>
      <c r="C184" s="121"/>
      <c r="D184" s="492"/>
      <c r="E184" s="493"/>
      <c r="F184" s="493"/>
      <c r="G184" s="494"/>
      <c r="H184" s="319"/>
    </row>
    <row r="185" spans="1:8" ht="19" thickBot="1">
      <c r="A185" s="61"/>
      <c r="B185" s="188" t="s">
        <v>140</v>
      </c>
      <c r="C185" s="180">
        <f>SUM(C179:C184)</f>
        <v>2019856.6473000001</v>
      </c>
      <c r="D185" s="479"/>
      <c r="E185" s="480"/>
      <c r="F185" s="480"/>
      <c r="G185" s="481"/>
      <c r="H185" s="319"/>
    </row>
    <row r="186" spans="1:8">
      <c r="A186" s="324"/>
      <c r="B186" s="312"/>
      <c r="C186" s="312"/>
      <c r="D186" s="312"/>
      <c r="E186" s="312"/>
      <c r="F186" s="312"/>
      <c r="G186" s="312"/>
      <c r="H186" s="319"/>
    </row>
    <row r="187" spans="1:8">
      <c r="A187" s="324"/>
      <c r="B187" s="314" t="s">
        <v>217</v>
      </c>
      <c r="C187" s="314" t="s">
        <v>218</v>
      </c>
      <c r="D187" s="314"/>
      <c r="E187" s="314"/>
      <c r="F187" s="314" t="s">
        <v>225</v>
      </c>
      <c r="G187" s="315"/>
      <c r="H187" s="319"/>
    </row>
    <row r="188" spans="1:8">
      <c r="A188" s="324"/>
      <c r="B188" s="312"/>
      <c r="C188" s="312"/>
      <c r="D188" s="312"/>
      <c r="E188" s="312"/>
      <c r="F188" s="312"/>
      <c r="G188" s="312"/>
      <c r="H188" s="319"/>
    </row>
    <row r="189" spans="1:8">
      <c r="A189" s="324"/>
      <c r="B189" s="312"/>
      <c r="C189" s="312"/>
      <c r="D189" s="312"/>
      <c r="E189" s="312"/>
      <c r="F189" s="312"/>
      <c r="G189" s="312"/>
      <c r="H189" s="319"/>
    </row>
    <row r="190" spans="1:8" ht="15" thickBot="1">
      <c r="A190" s="328"/>
      <c r="B190" s="329"/>
      <c r="C190" s="329"/>
      <c r="D190" s="329"/>
      <c r="E190" s="329"/>
      <c r="F190" s="329"/>
      <c r="G190" s="329"/>
      <c r="H190" s="330"/>
    </row>
    <row r="201" spans="1:9">
      <c r="A201" s="20"/>
      <c r="C201" s="122"/>
      <c r="F201" s="110"/>
      <c r="G201" s="110"/>
      <c r="H201" s="110"/>
      <c r="I201" s="110"/>
    </row>
    <row r="202" spans="1:9">
      <c r="A202" s="20"/>
      <c r="H202" s="110"/>
      <c r="I202" s="110"/>
    </row>
    <row r="203" spans="1:9">
      <c r="A203" s="20"/>
      <c r="H203" s="110"/>
      <c r="I203" s="110"/>
    </row>
    <row r="204" spans="1:9">
      <c r="A204" s="20"/>
      <c r="H204" s="110"/>
      <c r="I204" s="110"/>
    </row>
  </sheetData>
  <sheetProtection password="C0AB" sheet="1" objects="1" scenarios="1" formatCells="0" formatColumns="0" formatRows="0" insertColumns="0" insertRows="0" insertHyperlinks="0" deleteColumns="0" deleteRows="0" sort="0" autoFilter="0" pivotTables="0"/>
  <dataConsolidate>
    <dataRefs count="1">
      <dataRef ref="B9:C9" sheet="6. Finansal Plan" r:id="rId1"/>
    </dataRefs>
  </dataConsolidate>
  <mergeCells count="51">
    <mergeCell ref="D185:G185"/>
    <mergeCell ref="B174:G174"/>
    <mergeCell ref="D175:G175"/>
    <mergeCell ref="B21:E21"/>
    <mergeCell ref="F59:F60"/>
    <mergeCell ref="C59:C60"/>
    <mergeCell ref="D59:E59"/>
    <mergeCell ref="D181:G184"/>
    <mergeCell ref="B118:C118"/>
    <mergeCell ref="B119:C119"/>
    <mergeCell ref="D103:D116"/>
    <mergeCell ref="B59:B60"/>
    <mergeCell ref="G59:G60"/>
    <mergeCell ref="B173:F173"/>
    <mergeCell ref="B144:F144"/>
    <mergeCell ref="F81:G81"/>
    <mergeCell ref="B82:E82"/>
    <mergeCell ref="D14:E14"/>
    <mergeCell ref="B76:G76"/>
    <mergeCell ref="D17:E17"/>
    <mergeCell ref="C2:E2"/>
    <mergeCell ref="D10:E10"/>
    <mergeCell ref="D11:E11"/>
    <mergeCell ref="D12:E12"/>
    <mergeCell ref="D18:E18"/>
    <mergeCell ref="C19:E19"/>
    <mergeCell ref="D13:E13"/>
    <mergeCell ref="D15:E15"/>
    <mergeCell ref="D16:E16"/>
    <mergeCell ref="A1:E1"/>
    <mergeCell ref="D9:E9"/>
    <mergeCell ref="D7:E7"/>
    <mergeCell ref="B5:E5"/>
    <mergeCell ref="D8:E8"/>
    <mergeCell ref="D6:E6"/>
    <mergeCell ref="B180:G180"/>
    <mergeCell ref="D177:G177"/>
    <mergeCell ref="D178:G178"/>
    <mergeCell ref="D179:G179"/>
    <mergeCell ref="F78:G78"/>
    <mergeCell ref="F80:G80"/>
    <mergeCell ref="G83:G84"/>
    <mergeCell ref="E83:F84"/>
    <mergeCell ref="A83:D84"/>
    <mergeCell ref="B176:G176"/>
    <mergeCell ref="E159:F169"/>
    <mergeCell ref="C146:G146"/>
    <mergeCell ref="F79:G79"/>
    <mergeCell ref="B145:G145"/>
    <mergeCell ref="B117:C117"/>
    <mergeCell ref="A100:E100"/>
  </mergeCells>
  <phoneticPr fontId="16" type="noConversion"/>
  <dataValidations xWindow="1152" yWindow="218" count="1">
    <dataValidation allowBlank="1" showInputMessage="1" showErrorMessage="1" promptTitle="Tufan Ata TÜRKYILMAZ" prompt="Lütfen Değiştirmeyiniz. _x000d_Otomatik olarak dolacaktır. " sqref="C9 C120:C122 C19:E19 E23:E55 C86:G99 C103:E116 D129:G130 C128:C129 C132:G132 C134:C135 C138:G141 C148:G150 C157:G157 C156 C152:G155 C161:C169 C74 C16 G81 C67 F79:F81 E61:G74"/>
  </dataValidations>
  <hyperlinks>
    <hyperlink ref="C2" r:id="rId2"/>
  </hyperlinks>
  <pageMargins left="0.7" right="0.7" top="0.75" bottom="0.75" header="0.3" footer="0.3"/>
  <pageSetup paperSize="9" orientation="landscape" horizontalDpi="300" verticalDpi="300"/>
  <drawing r:id="rId3"/>
  <legacyDrawing r:id="rId4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101"/>
  <sheetViews>
    <sheetView tabSelected="1" zoomScale="111" zoomScaleNormal="111" zoomScalePageLayoutView="111" workbookViewId="0">
      <selection activeCell="R2" sqref="R2"/>
    </sheetView>
  </sheetViews>
  <sheetFormatPr baseColWidth="10" defaultColWidth="8.83203125" defaultRowHeight="14" x14ac:dyDescent="0"/>
  <cols>
    <col min="1" max="1" width="4.1640625" style="154" customWidth="1"/>
    <col min="2" max="2" width="20.6640625" style="20" customWidth="1"/>
    <col min="3" max="3" width="8" style="20" customWidth="1"/>
    <col min="4" max="15" width="8.83203125" style="20" customWidth="1"/>
    <col min="16" max="16" width="11.1640625" style="20" customWidth="1"/>
    <col min="17" max="17" width="11.6640625" style="20" customWidth="1"/>
    <col min="18" max="16384" width="8.83203125" style="20"/>
  </cols>
  <sheetData>
    <row r="1" spans="1:37" ht="157" customHeight="1">
      <c r="A1" s="566" t="s">
        <v>0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316"/>
      <c r="R1" s="317"/>
    </row>
    <row r="2" spans="1:37" s="25" customFormat="1" ht="33" customHeight="1" thickBot="1">
      <c r="A2" s="331"/>
      <c r="B2" s="568" t="s">
        <v>141</v>
      </c>
      <c r="C2" s="568"/>
      <c r="D2" s="511" t="s">
        <v>142</v>
      </c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312"/>
      <c r="R2" s="319"/>
    </row>
    <row r="3" spans="1:37" s="149" customFormat="1" ht="12" customHeight="1">
      <c r="A3" s="148"/>
      <c r="B3" s="573" t="s">
        <v>143</v>
      </c>
      <c r="C3" s="512"/>
      <c r="D3" s="512">
        <v>1</v>
      </c>
      <c r="E3" s="512">
        <v>2</v>
      </c>
      <c r="F3" s="512">
        <v>3</v>
      </c>
      <c r="G3" s="512">
        <v>4</v>
      </c>
      <c r="H3" s="512">
        <v>5</v>
      </c>
      <c r="I3" s="512">
        <v>6</v>
      </c>
      <c r="J3" s="512">
        <v>7</v>
      </c>
      <c r="K3" s="512">
        <v>8</v>
      </c>
      <c r="L3" s="512">
        <v>9</v>
      </c>
      <c r="M3" s="512">
        <v>10</v>
      </c>
      <c r="N3" s="512">
        <v>11</v>
      </c>
      <c r="O3" s="516">
        <v>12</v>
      </c>
      <c r="P3" s="524" t="s">
        <v>253</v>
      </c>
      <c r="Q3" s="507" t="s">
        <v>254</v>
      </c>
      <c r="R3" s="319"/>
    </row>
    <row r="4" spans="1:37" s="149" customFormat="1" ht="21" customHeight="1">
      <c r="A4" s="150"/>
      <c r="B4" s="574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7"/>
      <c r="P4" s="525"/>
      <c r="Q4" s="508"/>
      <c r="R4" s="319"/>
      <c r="X4" s="149" t="s">
        <v>244</v>
      </c>
      <c r="Z4" s="149">
        <v>90</v>
      </c>
      <c r="AA4" s="149">
        <v>115</v>
      </c>
      <c r="AB4" s="149">
        <v>130</v>
      </c>
      <c r="AC4" s="149">
        <v>235</v>
      </c>
      <c r="AD4" s="149">
        <v>320</v>
      </c>
      <c r="AE4" s="149">
        <v>380</v>
      </c>
      <c r="AF4" s="149">
        <v>455</v>
      </c>
      <c r="AG4" s="149">
        <v>500</v>
      </c>
      <c r="AH4" s="149">
        <v>565</v>
      </c>
      <c r="AI4" s="149">
        <v>640</v>
      </c>
      <c r="AJ4" s="149">
        <v>705</v>
      </c>
      <c r="AK4" s="149">
        <v>780</v>
      </c>
    </row>
    <row r="5" spans="1:37" s="149" customFormat="1" ht="12" customHeight="1">
      <c r="A5" s="151">
        <v>1</v>
      </c>
      <c r="B5" s="149" t="s">
        <v>244</v>
      </c>
      <c r="D5" s="149">
        <v>90</v>
      </c>
      <c r="E5" s="149">
        <v>115</v>
      </c>
      <c r="F5" s="149">
        <v>130</v>
      </c>
      <c r="G5" s="149">
        <v>235</v>
      </c>
      <c r="H5" s="149">
        <v>320</v>
      </c>
      <c r="I5" s="149">
        <v>380</v>
      </c>
      <c r="J5" s="149">
        <v>455</v>
      </c>
      <c r="K5" s="149">
        <v>500</v>
      </c>
      <c r="L5" s="149">
        <v>565</v>
      </c>
      <c r="M5" s="149">
        <v>640</v>
      </c>
      <c r="N5" s="149">
        <v>705</v>
      </c>
      <c r="O5" s="149">
        <v>780</v>
      </c>
      <c r="P5" s="408">
        <f>SUM(D5:O5)</f>
        <v>4915</v>
      </c>
      <c r="Q5" s="407">
        <f>P5*H58</f>
        <v>6389.5</v>
      </c>
      <c r="R5" s="319"/>
      <c r="X5" s="149" t="s">
        <v>245</v>
      </c>
      <c r="Z5" s="149">
        <v>65</v>
      </c>
      <c r="AA5" s="149">
        <v>95</v>
      </c>
      <c r="AB5" s="149">
        <v>105</v>
      </c>
      <c r="AC5" s="149">
        <v>195</v>
      </c>
      <c r="AD5" s="149">
        <v>285</v>
      </c>
      <c r="AE5" s="149">
        <v>430</v>
      </c>
      <c r="AF5" s="149">
        <v>560</v>
      </c>
      <c r="AG5" s="149">
        <v>740</v>
      </c>
      <c r="AH5" s="149">
        <v>850</v>
      </c>
      <c r="AI5" s="149">
        <v>685</v>
      </c>
      <c r="AJ5" s="149">
        <v>655</v>
      </c>
      <c r="AK5" s="149">
        <v>750</v>
      </c>
    </row>
    <row r="6" spans="1:37" s="149" customFormat="1" ht="12" customHeight="1">
      <c r="A6" s="152">
        <v>2</v>
      </c>
      <c r="B6" s="149" t="s">
        <v>245</v>
      </c>
      <c r="D6" s="149">
        <v>65</v>
      </c>
      <c r="E6" s="149">
        <v>95</v>
      </c>
      <c r="F6" s="149">
        <v>105</v>
      </c>
      <c r="G6" s="149">
        <v>195</v>
      </c>
      <c r="H6" s="149">
        <v>285</v>
      </c>
      <c r="I6" s="149">
        <v>430</v>
      </c>
      <c r="J6" s="149">
        <v>560</v>
      </c>
      <c r="K6" s="149">
        <v>740</v>
      </c>
      <c r="L6" s="149">
        <v>850</v>
      </c>
      <c r="M6" s="149">
        <v>685</v>
      </c>
      <c r="N6" s="149">
        <v>655</v>
      </c>
      <c r="O6" s="149">
        <v>750</v>
      </c>
      <c r="P6" s="408">
        <f t="shared" ref="P6:P15" si="0">SUM(D6:O6)</f>
        <v>5415</v>
      </c>
      <c r="Q6" s="407">
        <f>P6*H58</f>
        <v>7039.5</v>
      </c>
      <c r="R6" s="319"/>
      <c r="X6" s="149" t="s">
        <v>246</v>
      </c>
      <c r="Z6" s="149">
        <v>15</v>
      </c>
      <c r="AA6" s="149">
        <v>15</v>
      </c>
      <c r="AB6" s="149">
        <v>20</v>
      </c>
      <c r="AC6" s="149">
        <v>20</v>
      </c>
      <c r="AD6" s="149">
        <v>30</v>
      </c>
      <c r="AE6" s="149">
        <v>60</v>
      </c>
      <c r="AF6" s="149">
        <v>75</v>
      </c>
      <c r="AG6" s="149">
        <v>90</v>
      </c>
      <c r="AH6" s="149">
        <v>110</v>
      </c>
      <c r="AI6" s="149">
        <v>125</v>
      </c>
      <c r="AJ6" s="149">
        <v>110</v>
      </c>
      <c r="AK6" s="149">
        <v>110</v>
      </c>
    </row>
    <row r="7" spans="1:37" s="149" customFormat="1" ht="12" customHeight="1">
      <c r="A7" s="151">
        <v>3</v>
      </c>
      <c r="B7" s="149" t="s">
        <v>246</v>
      </c>
      <c r="D7" s="149">
        <v>15</v>
      </c>
      <c r="E7" s="149">
        <v>15</v>
      </c>
      <c r="F7" s="149">
        <v>20</v>
      </c>
      <c r="G7" s="149">
        <v>20</v>
      </c>
      <c r="H7" s="149">
        <v>30</v>
      </c>
      <c r="I7" s="149">
        <v>60</v>
      </c>
      <c r="J7" s="149">
        <v>75</v>
      </c>
      <c r="K7" s="149">
        <v>90</v>
      </c>
      <c r="L7" s="149">
        <v>110</v>
      </c>
      <c r="M7" s="149">
        <v>125</v>
      </c>
      <c r="N7" s="149">
        <v>110</v>
      </c>
      <c r="O7" s="149">
        <v>110</v>
      </c>
      <c r="P7" s="408">
        <f t="shared" si="0"/>
        <v>780</v>
      </c>
      <c r="Q7" s="407">
        <f>P7*H58</f>
        <v>1014</v>
      </c>
      <c r="R7" s="319"/>
      <c r="X7" s="149" t="s">
        <v>247</v>
      </c>
      <c r="Z7" s="149">
        <v>177</v>
      </c>
      <c r="AA7" s="149">
        <v>227</v>
      </c>
      <c r="AB7" s="149">
        <v>305</v>
      </c>
      <c r="AC7" s="149">
        <v>370</v>
      </c>
      <c r="AD7" s="149">
        <v>429</v>
      </c>
      <c r="AE7" s="149">
        <v>492</v>
      </c>
      <c r="AF7" s="149">
        <v>565</v>
      </c>
      <c r="AG7" s="149">
        <v>623</v>
      </c>
      <c r="AH7" s="149">
        <v>655</v>
      </c>
      <c r="AI7" s="149">
        <v>734</v>
      </c>
      <c r="AJ7" s="149">
        <v>790</v>
      </c>
      <c r="AK7" s="149">
        <v>901</v>
      </c>
    </row>
    <row r="8" spans="1:37" s="149" customFormat="1" ht="12" customHeight="1">
      <c r="A8" s="152">
        <v>4</v>
      </c>
      <c r="B8" s="149" t="s">
        <v>247</v>
      </c>
      <c r="D8" s="149">
        <v>177</v>
      </c>
      <c r="E8" s="149">
        <v>227</v>
      </c>
      <c r="F8" s="149">
        <v>305</v>
      </c>
      <c r="G8" s="149">
        <v>370</v>
      </c>
      <c r="H8" s="149">
        <v>429</v>
      </c>
      <c r="I8" s="149">
        <v>492</v>
      </c>
      <c r="J8" s="149">
        <v>565</v>
      </c>
      <c r="K8" s="149">
        <v>623</v>
      </c>
      <c r="L8" s="149">
        <v>655</v>
      </c>
      <c r="M8" s="149">
        <v>734</v>
      </c>
      <c r="N8" s="149">
        <v>790</v>
      </c>
      <c r="O8" s="149">
        <v>901</v>
      </c>
      <c r="P8" s="408">
        <f t="shared" si="0"/>
        <v>6268</v>
      </c>
      <c r="Q8" s="407">
        <f>P8*H58</f>
        <v>8148.4000000000005</v>
      </c>
      <c r="R8" s="319"/>
      <c r="X8" s="149" t="s">
        <v>248</v>
      </c>
      <c r="Z8" s="149">
        <v>30</v>
      </c>
      <c r="AA8" s="149">
        <v>75</v>
      </c>
      <c r="AB8" s="149">
        <v>105</v>
      </c>
      <c r="AC8" s="149">
        <v>149</v>
      </c>
      <c r="AD8" s="149">
        <v>159</v>
      </c>
      <c r="AE8" s="149">
        <v>189</v>
      </c>
      <c r="AF8" s="149">
        <v>204</v>
      </c>
      <c r="AG8" s="149">
        <v>243</v>
      </c>
      <c r="AH8" s="149">
        <v>278</v>
      </c>
      <c r="AI8" s="149">
        <v>320</v>
      </c>
      <c r="AJ8" s="149">
        <v>335</v>
      </c>
      <c r="AK8" s="149">
        <v>360</v>
      </c>
    </row>
    <row r="9" spans="1:37" s="149" customFormat="1" ht="12" customHeight="1">
      <c r="A9" s="151">
        <v>5</v>
      </c>
      <c r="B9" s="149" t="s">
        <v>248</v>
      </c>
      <c r="D9" s="149">
        <v>30</v>
      </c>
      <c r="E9" s="149">
        <v>75</v>
      </c>
      <c r="F9" s="149">
        <v>105</v>
      </c>
      <c r="G9" s="149">
        <v>149</v>
      </c>
      <c r="H9" s="149">
        <v>159</v>
      </c>
      <c r="I9" s="149">
        <v>189</v>
      </c>
      <c r="J9" s="149">
        <v>204</v>
      </c>
      <c r="K9" s="149">
        <v>243</v>
      </c>
      <c r="L9" s="149">
        <v>278</v>
      </c>
      <c r="M9" s="149">
        <v>320</v>
      </c>
      <c r="N9" s="149">
        <v>335</v>
      </c>
      <c r="O9" s="149">
        <v>360</v>
      </c>
      <c r="P9" s="408">
        <f t="shared" si="0"/>
        <v>2447</v>
      </c>
      <c r="Q9" s="407">
        <f>P9*H58</f>
        <v>3181.1</v>
      </c>
      <c r="R9" s="319"/>
      <c r="X9" s="149" t="s">
        <v>249</v>
      </c>
      <c r="Z9" s="149">
        <v>65</v>
      </c>
      <c r="AA9" s="149">
        <v>65</v>
      </c>
      <c r="AB9" s="149">
        <v>90</v>
      </c>
      <c r="AC9" s="149">
        <v>110</v>
      </c>
      <c r="AD9" s="149">
        <v>120</v>
      </c>
      <c r="AE9" s="149">
        <v>140</v>
      </c>
      <c r="AF9" s="149">
        <v>160</v>
      </c>
      <c r="AG9" s="149">
        <v>200</v>
      </c>
      <c r="AH9" s="149">
        <v>230</v>
      </c>
      <c r="AI9" s="149">
        <v>250</v>
      </c>
      <c r="AJ9" s="149">
        <v>285</v>
      </c>
      <c r="AK9" s="149">
        <v>325</v>
      </c>
    </row>
    <row r="10" spans="1:37" s="149" customFormat="1" ht="12" customHeight="1">
      <c r="A10" s="152">
        <v>6</v>
      </c>
      <c r="B10" s="149" t="s">
        <v>249</v>
      </c>
      <c r="D10" s="149">
        <v>65</v>
      </c>
      <c r="E10" s="149">
        <v>65</v>
      </c>
      <c r="F10" s="149">
        <v>90</v>
      </c>
      <c r="G10" s="149">
        <v>110</v>
      </c>
      <c r="H10" s="149">
        <v>120</v>
      </c>
      <c r="I10" s="149">
        <v>140</v>
      </c>
      <c r="J10" s="149">
        <v>160</v>
      </c>
      <c r="K10" s="149">
        <v>200</v>
      </c>
      <c r="L10" s="149">
        <v>230</v>
      </c>
      <c r="M10" s="149">
        <v>250</v>
      </c>
      <c r="N10" s="149">
        <v>285</v>
      </c>
      <c r="O10" s="149">
        <v>325</v>
      </c>
      <c r="P10" s="408">
        <f t="shared" si="0"/>
        <v>2040</v>
      </c>
      <c r="Q10" s="407">
        <f>P10*H58</f>
        <v>2652</v>
      </c>
      <c r="R10" s="319"/>
      <c r="X10" s="149" t="s">
        <v>250</v>
      </c>
      <c r="Z10" s="149">
        <v>26</v>
      </c>
      <c r="AA10" s="149">
        <v>45</v>
      </c>
      <c r="AB10" s="149">
        <v>62</v>
      </c>
      <c r="AC10" s="149">
        <v>78</v>
      </c>
      <c r="AD10" s="149">
        <v>91</v>
      </c>
      <c r="AE10" s="149">
        <v>125</v>
      </c>
      <c r="AF10" s="149">
        <v>132</v>
      </c>
      <c r="AG10" s="149">
        <v>138</v>
      </c>
      <c r="AH10" s="149">
        <v>171</v>
      </c>
      <c r="AI10" s="149">
        <v>180</v>
      </c>
      <c r="AJ10" s="149">
        <v>215</v>
      </c>
      <c r="AK10" s="149">
        <v>235</v>
      </c>
    </row>
    <row r="11" spans="1:37" s="149" customFormat="1" ht="12" customHeight="1">
      <c r="A11" s="151">
        <v>7</v>
      </c>
      <c r="B11" s="149" t="s">
        <v>250</v>
      </c>
      <c r="D11" s="149">
        <v>26</v>
      </c>
      <c r="E11" s="149">
        <v>45</v>
      </c>
      <c r="F11" s="149">
        <v>62</v>
      </c>
      <c r="G11" s="149">
        <v>78</v>
      </c>
      <c r="H11" s="149">
        <v>91</v>
      </c>
      <c r="I11" s="149">
        <v>125</v>
      </c>
      <c r="J11" s="149">
        <v>132</v>
      </c>
      <c r="K11" s="149">
        <v>138</v>
      </c>
      <c r="L11" s="149">
        <v>171</v>
      </c>
      <c r="M11" s="149">
        <v>180</v>
      </c>
      <c r="N11" s="149">
        <v>215</v>
      </c>
      <c r="O11" s="149">
        <v>235</v>
      </c>
      <c r="P11" s="408">
        <f t="shared" si="0"/>
        <v>1498</v>
      </c>
      <c r="Q11" s="407">
        <f>P11*H58</f>
        <v>1947.4</v>
      </c>
      <c r="R11" s="319"/>
      <c r="X11" s="149" t="s">
        <v>251</v>
      </c>
      <c r="Z11" s="149">
        <v>0</v>
      </c>
      <c r="AA11" s="149">
        <v>35</v>
      </c>
      <c r="AB11" s="149">
        <v>67</v>
      </c>
      <c r="AC11" s="149">
        <v>99</v>
      </c>
      <c r="AD11" s="149">
        <v>142</v>
      </c>
      <c r="AE11" s="149">
        <v>194</v>
      </c>
      <c r="AF11" s="149">
        <v>236</v>
      </c>
      <c r="AG11" s="149">
        <v>288</v>
      </c>
      <c r="AH11" s="149">
        <v>340</v>
      </c>
      <c r="AI11" s="149">
        <v>375</v>
      </c>
      <c r="AJ11" s="149">
        <v>430</v>
      </c>
      <c r="AK11" s="149">
        <v>495</v>
      </c>
    </row>
    <row r="12" spans="1:37" s="149" customFormat="1" ht="12" customHeight="1">
      <c r="A12" s="152">
        <v>8</v>
      </c>
      <c r="B12" s="149" t="s">
        <v>251</v>
      </c>
      <c r="D12" s="149">
        <v>0</v>
      </c>
      <c r="E12" s="149">
        <v>35</v>
      </c>
      <c r="F12" s="149">
        <v>67</v>
      </c>
      <c r="G12" s="149">
        <v>99</v>
      </c>
      <c r="H12" s="149">
        <v>142</v>
      </c>
      <c r="I12" s="149">
        <v>194</v>
      </c>
      <c r="J12" s="149">
        <v>236</v>
      </c>
      <c r="K12" s="149">
        <v>288</v>
      </c>
      <c r="L12" s="149">
        <v>340</v>
      </c>
      <c r="M12" s="149">
        <v>375</v>
      </c>
      <c r="N12" s="149">
        <v>430</v>
      </c>
      <c r="O12" s="149">
        <v>495</v>
      </c>
      <c r="P12" s="408">
        <f t="shared" si="0"/>
        <v>2701</v>
      </c>
      <c r="Q12" s="407">
        <f>P12*H58</f>
        <v>3511.3</v>
      </c>
      <c r="R12" s="319"/>
      <c r="X12" s="149" t="s">
        <v>252</v>
      </c>
      <c r="Z12" s="149">
        <v>0</v>
      </c>
      <c r="AA12" s="149">
        <v>0</v>
      </c>
      <c r="AB12" s="149">
        <v>0</v>
      </c>
      <c r="AC12" s="149">
        <v>90</v>
      </c>
      <c r="AD12" s="149">
        <v>135</v>
      </c>
      <c r="AE12" s="149">
        <v>135</v>
      </c>
      <c r="AF12" s="149">
        <v>180</v>
      </c>
      <c r="AG12" s="149">
        <v>180</v>
      </c>
      <c r="AH12" s="149">
        <v>225</v>
      </c>
      <c r="AI12" s="149">
        <v>270</v>
      </c>
      <c r="AJ12" s="149">
        <v>315</v>
      </c>
      <c r="AK12" s="149">
        <v>360</v>
      </c>
    </row>
    <row r="13" spans="1:37" s="149" customFormat="1" ht="12" customHeight="1">
      <c r="A13" s="151">
        <v>9</v>
      </c>
      <c r="B13" s="149" t="s">
        <v>252</v>
      </c>
      <c r="D13" s="149">
        <v>0</v>
      </c>
      <c r="E13" s="149">
        <v>0</v>
      </c>
      <c r="F13" s="149">
        <v>0</v>
      </c>
      <c r="G13" s="149">
        <v>90</v>
      </c>
      <c r="H13" s="149">
        <v>135</v>
      </c>
      <c r="I13" s="149">
        <v>135</v>
      </c>
      <c r="J13" s="149">
        <v>180</v>
      </c>
      <c r="K13" s="149">
        <v>180</v>
      </c>
      <c r="L13" s="149">
        <v>225</v>
      </c>
      <c r="M13" s="149">
        <v>270</v>
      </c>
      <c r="N13" s="149">
        <v>315</v>
      </c>
      <c r="O13" s="149">
        <v>360</v>
      </c>
      <c r="P13" s="408">
        <f t="shared" si="0"/>
        <v>1890</v>
      </c>
      <c r="Q13" s="407">
        <f>P13*H58</f>
        <v>2457</v>
      </c>
      <c r="R13" s="319"/>
    </row>
    <row r="14" spans="1:37" s="149" customFormat="1" ht="12" customHeight="1">
      <c r="A14" s="152">
        <v>10</v>
      </c>
      <c r="B14" s="544"/>
      <c r="C14" s="545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397"/>
      <c r="P14" s="408">
        <f t="shared" si="0"/>
        <v>0</v>
      </c>
      <c r="Q14" s="407">
        <f>P14*H58</f>
        <v>0</v>
      </c>
      <c r="R14" s="319"/>
    </row>
    <row r="15" spans="1:37" s="149" customFormat="1" ht="12" customHeight="1">
      <c r="A15" s="151">
        <v>11</v>
      </c>
      <c r="B15" s="544"/>
      <c r="C15" s="545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397"/>
      <c r="P15" s="408">
        <f t="shared" si="0"/>
        <v>0</v>
      </c>
      <c r="Q15" s="407">
        <f>P15*H58</f>
        <v>0</v>
      </c>
      <c r="R15" s="319"/>
    </row>
    <row r="16" spans="1:37" s="167" customFormat="1" ht="22" customHeight="1" thickBot="1">
      <c r="A16" s="262"/>
      <c r="B16" s="575" t="s">
        <v>144</v>
      </c>
      <c r="C16" s="577"/>
      <c r="D16" s="215">
        <f t="shared" ref="D16:P16" si="1">SUM(D5:D15)</f>
        <v>468</v>
      </c>
      <c r="E16" s="215">
        <f t="shared" si="1"/>
        <v>672</v>
      </c>
      <c r="F16" s="215">
        <f t="shared" si="1"/>
        <v>884</v>
      </c>
      <c r="G16" s="215">
        <f t="shared" si="1"/>
        <v>1346</v>
      </c>
      <c r="H16" s="215">
        <f t="shared" si="1"/>
        <v>1711</v>
      </c>
      <c r="I16" s="215">
        <f t="shared" si="1"/>
        <v>2145</v>
      </c>
      <c r="J16" s="215">
        <f t="shared" si="1"/>
        <v>2567</v>
      </c>
      <c r="K16" s="215">
        <f t="shared" si="1"/>
        <v>3002</v>
      </c>
      <c r="L16" s="215">
        <f t="shared" si="1"/>
        <v>3424</v>
      </c>
      <c r="M16" s="215">
        <f t="shared" si="1"/>
        <v>3579</v>
      </c>
      <c r="N16" s="215">
        <f t="shared" si="1"/>
        <v>3840</v>
      </c>
      <c r="O16" s="400">
        <f t="shared" si="1"/>
        <v>4316</v>
      </c>
      <c r="P16" s="401">
        <f t="shared" si="1"/>
        <v>27954</v>
      </c>
      <c r="Q16" s="402">
        <f>SUM(Q5:Q15)</f>
        <v>36340.200000000004</v>
      </c>
      <c r="R16" s="319"/>
    </row>
    <row r="17" spans="1:24" ht="12" customHeight="1">
      <c r="A17" s="324"/>
      <c r="B17" s="312"/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9"/>
    </row>
    <row r="18" spans="1:24" s="25" customFormat="1" ht="33" customHeight="1" thickBot="1">
      <c r="A18" s="332"/>
      <c r="B18" s="546" t="s">
        <v>145</v>
      </c>
      <c r="C18" s="546"/>
      <c r="D18" s="511" t="s">
        <v>142</v>
      </c>
      <c r="E18" s="511"/>
      <c r="F18" s="511"/>
      <c r="G18" s="511"/>
      <c r="H18" s="511"/>
      <c r="I18" s="511"/>
      <c r="J18" s="511"/>
      <c r="K18" s="511"/>
      <c r="L18" s="511"/>
      <c r="M18" s="511"/>
      <c r="N18" s="511"/>
      <c r="O18" s="511"/>
      <c r="P18" s="24"/>
      <c r="Q18" s="24"/>
      <c r="R18" s="319"/>
      <c r="X18" s="584">
        <v>74.586004273504287</v>
      </c>
    </row>
    <row r="19" spans="1:24" s="149" customFormat="1" ht="12" customHeight="1">
      <c r="A19" s="148"/>
      <c r="B19" s="573" t="s">
        <v>143</v>
      </c>
      <c r="C19" s="512" t="s">
        <v>146</v>
      </c>
      <c r="D19" s="512">
        <v>1</v>
      </c>
      <c r="E19" s="512">
        <v>2</v>
      </c>
      <c r="F19" s="512">
        <v>3</v>
      </c>
      <c r="G19" s="512">
        <v>4</v>
      </c>
      <c r="H19" s="512">
        <v>5</v>
      </c>
      <c r="I19" s="512">
        <v>6</v>
      </c>
      <c r="J19" s="512">
        <v>7</v>
      </c>
      <c r="K19" s="512">
        <v>8</v>
      </c>
      <c r="L19" s="512">
        <v>9</v>
      </c>
      <c r="M19" s="512">
        <v>10</v>
      </c>
      <c r="N19" s="512">
        <v>11</v>
      </c>
      <c r="O19" s="516">
        <v>12</v>
      </c>
      <c r="P19" s="524" t="s">
        <v>253</v>
      </c>
      <c r="Q19" s="507" t="s">
        <v>254</v>
      </c>
      <c r="R19" s="319"/>
      <c r="X19" s="585">
        <v>82.954545454545467</v>
      </c>
    </row>
    <row r="20" spans="1:24" s="149" customFormat="1" ht="25" customHeight="1">
      <c r="A20" s="150"/>
      <c r="B20" s="574"/>
      <c r="C20" s="513"/>
      <c r="D20" s="513"/>
      <c r="E20" s="513"/>
      <c r="F20" s="513"/>
      <c r="G20" s="513"/>
      <c r="H20" s="513"/>
      <c r="I20" s="513"/>
      <c r="J20" s="513"/>
      <c r="K20" s="513"/>
      <c r="L20" s="513"/>
      <c r="M20" s="513"/>
      <c r="N20" s="513"/>
      <c r="O20" s="517"/>
      <c r="P20" s="525"/>
      <c r="Q20" s="508"/>
      <c r="R20" s="319"/>
      <c r="X20" s="585">
        <v>79.583333333333329</v>
      </c>
    </row>
    <row r="21" spans="1:24" s="149" customFormat="1" ht="12" customHeight="1">
      <c r="A21" s="151">
        <v>1</v>
      </c>
      <c r="B21" s="168" t="str">
        <f t="shared" ref="B21:B30" si="2">B5</f>
        <v>CİLT BAKIM ÜRÜNLERİ</v>
      </c>
      <c r="C21" s="392">
        <v>74.5</v>
      </c>
      <c r="D21" s="214">
        <f>D5*C21</f>
        <v>6705</v>
      </c>
      <c r="E21" s="214">
        <f>C21*E5</f>
        <v>8567.5</v>
      </c>
      <c r="F21" s="214">
        <f>C21*F5</f>
        <v>9685</v>
      </c>
      <c r="G21" s="214">
        <f>C21*G5</f>
        <v>17507.5</v>
      </c>
      <c r="H21" s="214">
        <f>C21*H5</f>
        <v>23840</v>
      </c>
      <c r="I21" s="214">
        <f>C21*I5</f>
        <v>28310</v>
      </c>
      <c r="J21" s="214">
        <f>C21*J5</f>
        <v>33897.5</v>
      </c>
      <c r="K21" s="214">
        <f>C21*K5</f>
        <v>37250</v>
      </c>
      <c r="L21" s="214">
        <f>C21*L5</f>
        <v>42092.5</v>
      </c>
      <c r="M21" s="214">
        <f>C21*M5</f>
        <v>47680</v>
      </c>
      <c r="N21" s="214">
        <f>C21*N5</f>
        <v>52522.5</v>
      </c>
      <c r="O21" s="394">
        <f>C21*O5</f>
        <v>58110</v>
      </c>
      <c r="P21" s="408">
        <f t="shared" ref="P21" si="3">SUM(D21:O21)</f>
        <v>366167.5</v>
      </c>
      <c r="Q21" s="407">
        <f>P21*H58</f>
        <v>476017.75</v>
      </c>
      <c r="R21" s="319"/>
      <c r="X21" s="585">
        <v>65.392857142857125</v>
      </c>
    </row>
    <row r="22" spans="1:24" s="149" customFormat="1" ht="12" customHeight="1">
      <c r="A22" s="151">
        <v>2</v>
      </c>
      <c r="B22" s="168" t="str">
        <f t="shared" si="2"/>
        <v>VÜCUT BAKIM ÜRÜNLERİ</v>
      </c>
      <c r="C22" s="393">
        <v>82.9</v>
      </c>
      <c r="D22" s="214">
        <f>D5*C22</f>
        <v>7461.0000000000009</v>
      </c>
      <c r="E22" s="214">
        <f>C22*E5</f>
        <v>9533.5</v>
      </c>
      <c r="F22" s="214">
        <f>C22*F5</f>
        <v>10777</v>
      </c>
      <c r="G22" s="214">
        <f>C22*G5</f>
        <v>19481.5</v>
      </c>
      <c r="H22" s="214">
        <f>C22*H5</f>
        <v>26528</v>
      </c>
      <c r="I22" s="214">
        <f>C22*I5</f>
        <v>31502.000000000004</v>
      </c>
      <c r="J22" s="214">
        <f>C22*J5</f>
        <v>37719.5</v>
      </c>
      <c r="K22" s="214">
        <f>C22*K5</f>
        <v>41450</v>
      </c>
      <c r="L22" s="214">
        <f>C22*L5</f>
        <v>46838.5</v>
      </c>
      <c r="M22" s="214">
        <f>C22*M5</f>
        <v>53056</v>
      </c>
      <c r="N22" s="214">
        <f>C22*N5</f>
        <v>58444.500000000007</v>
      </c>
      <c r="O22" s="394">
        <f>C22*O5</f>
        <v>64662.000000000007</v>
      </c>
      <c r="P22" s="408">
        <f t="shared" ref="P22:P30" si="4">SUM(D22:O22)</f>
        <v>407453.5</v>
      </c>
      <c r="Q22" s="407">
        <f>P22*H58</f>
        <v>529689.55000000005</v>
      </c>
      <c r="R22" s="319"/>
      <c r="X22" s="585">
        <v>55.138888888888886</v>
      </c>
    </row>
    <row r="23" spans="1:24" s="149" customFormat="1" ht="12" customHeight="1">
      <c r="A23" s="151">
        <v>3</v>
      </c>
      <c r="B23" s="168" t="str">
        <f t="shared" si="2"/>
        <v>SAÇ  BAKIM ÜRÜNLERİ</v>
      </c>
      <c r="C23" s="393">
        <v>79.5</v>
      </c>
      <c r="D23" s="214">
        <f>D6*C23</f>
        <v>5167.5</v>
      </c>
      <c r="E23" s="214">
        <f>C23*E6</f>
        <v>7552.5</v>
      </c>
      <c r="F23" s="214">
        <f>C23*F6</f>
        <v>8347.5</v>
      </c>
      <c r="G23" s="214">
        <f>C23*G6</f>
        <v>15502.5</v>
      </c>
      <c r="H23" s="214">
        <f>C23*H6</f>
        <v>22657.5</v>
      </c>
      <c r="I23" s="214">
        <f>C23*I6</f>
        <v>34185</v>
      </c>
      <c r="J23" s="214">
        <f>C23*J6</f>
        <v>44520</v>
      </c>
      <c r="K23" s="214">
        <f>C23*K6</f>
        <v>58830</v>
      </c>
      <c r="L23" s="214">
        <f>C23*L6</f>
        <v>67575</v>
      </c>
      <c r="M23" s="214">
        <f>C23*M6</f>
        <v>54457.5</v>
      </c>
      <c r="N23" s="214">
        <f>C23*N6</f>
        <v>52072.5</v>
      </c>
      <c r="O23" s="394">
        <f>C23*O6</f>
        <v>59625</v>
      </c>
      <c r="P23" s="408">
        <f t="shared" si="4"/>
        <v>430492.5</v>
      </c>
      <c r="Q23" s="407">
        <f>P23*H58</f>
        <v>559640.25</v>
      </c>
      <c r="R23" s="319"/>
      <c r="X23" s="585">
        <v>81.071428571428569</v>
      </c>
    </row>
    <row r="24" spans="1:24" s="149" customFormat="1" ht="12" customHeight="1">
      <c r="A24" s="151">
        <v>4</v>
      </c>
      <c r="B24" s="168" t="str">
        <f t="shared" si="2"/>
        <v>SPA &amp; WELLNESS ÜRÜNLER</v>
      </c>
      <c r="C24" s="393">
        <v>65.3</v>
      </c>
      <c r="D24" s="214">
        <f>D7*C24</f>
        <v>979.5</v>
      </c>
      <c r="E24" s="214">
        <f>C24*E7</f>
        <v>979.5</v>
      </c>
      <c r="F24" s="214">
        <f>C24*F7</f>
        <v>1306</v>
      </c>
      <c r="G24" s="214">
        <f>C24*G7</f>
        <v>1306</v>
      </c>
      <c r="H24" s="214">
        <f>C24*H7</f>
        <v>1959</v>
      </c>
      <c r="I24" s="214">
        <f>C24*I7</f>
        <v>3918</v>
      </c>
      <c r="J24" s="214">
        <f>C24*J7</f>
        <v>4897.5</v>
      </c>
      <c r="K24" s="214">
        <f>C24*K7</f>
        <v>5877</v>
      </c>
      <c r="L24" s="214">
        <f>C24*L7</f>
        <v>7183</v>
      </c>
      <c r="M24" s="214">
        <f>C24*M7</f>
        <v>8162.5</v>
      </c>
      <c r="N24" s="214">
        <f>C24*N7</f>
        <v>7183</v>
      </c>
      <c r="O24" s="394">
        <f>C24*O7</f>
        <v>7183</v>
      </c>
      <c r="P24" s="408">
        <f t="shared" si="4"/>
        <v>50934</v>
      </c>
      <c r="Q24" s="407">
        <f>P24*H58</f>
        <v>66214.2</v>
      </c>
      <c r="R24" s="319"/>
      <c r="X24" s="585">
        <v>29.850000000000005</v>
      </c>
    </row>
    <row r="25" spans="1:24" s="149" customFormat="1" ht="12" customHeight="1">
      <c r="A25" s="151">
        <v>5</v>
      </c>
      <c r="B25" s="168" t="str">
        <f t="shared" si="2"/>
        <v>HİJYEN</v>
      </c>
      <c r="C25" s="393">
        <v>55.1</v>
      </c>
      <c r="D25" s="214">
        <f>D8*C25</f>
        <v>9752.7000000000007</v>
      </c>
      <c r="E25" s="214">
        <f>C25*E8</f>
        <v>12507.7</v>
      </c>
      <c r="F25" s="214">
        <f>C25*F8</f>
        <v>16805.5</v>
      </c>
      <c r="G25" s="214">
        <f>C25*G8</f>
        <v>20387</v>
      </c>
      <c r="H25" s="214">
        <f>C25*H8</f>
        <v>23637.9</v>
      </c>
      <c r="I25" s="214">
        <f>C25*I8</f>
        <v>27109.200000000001</v>
      </c>
      <c r="J25" s="214">
        <f>C25*J8</f>
        <v>31131.5</v>
      </c>
      <c r="K25" s="214">
        <f>C25*K8</f>
        <v>34327.300000000003</v>
      </c>
      <c r="L25" s="214">
        <f>C25*L8</f>
        <v>36090.5</v>
      </c>
      <c r="M25" s="214">
        <f>C25*M8</f>
        <v>40443.4</v>
      </c>
      <c r="N25" s="214">
        <f>C25*N8</f>
        <v>43529</v>
      </c>
      <c r="O25" s="394">
        <f>C25*O8</f>
        <v>49645.1</v>
      </c>
      <c r="P25" s="408">
        <f t="shared" si="4"/>
        <v>345366.79999999993</v>
      </c>
      <c r="Q25" s="407">
        <f>P25*H58</f>
        <v>448976.83999999991</v>
      </c>
      <c r="R25" s="319"/>
      <c r="X25" s="585">
        <v>125</v>
      </c>
    </row>
    <row r="26" spans="1:24" s="149" customFormat="1" ht="12" customHeight="1">
      <c r="A26" s="151">
        <v>6</v>
      </c>
      <c r="B26" s="168" t="str">
        <f t="shared" si="2"/>
        <v>HEDİYELİK</v>
      </c>
      <c r="C26" s="393">
        <v>81.099999999999994</v>
      </c>
      <c r="D26" s="214">
        <f>D10*C26</f>
        <v>5271.5</v>
      </c>
      <c r="E26" s="214">
        <f>C26*E10</f>
        <v>5271.5</v>
      </c>
      <c r="F26" s="214">
        <f>C26*F10</f>
        <v>7298.9999999999991</v>
      </c>
      <c r="G26" s="214">
        <f>C26*G10</f>
        <v>8921</v>
      </c>
      <c r="H26" s="214">
        <f>C26*H10</f>
        <v>9732</v>
      </c>
      <c r="I26" s="214">
        <f>C26*I10</f>
        <v>11354</v>
      </c>
      <c r="J26" s="214">
        <f>C26*J10</f>
        <v>12976</v>
      </c>
      <c r="K26" s="214">
        <f>C26*K10</f>
        <v>16219.999999999998</v>
      </c>
      <c r="L26" s="214">
        <f>C26*L10</f>
        <v>18653</v>
      </c>
      <c r="M26" s="214">
        <f>C26*M10</f>
        <v>20275</v>
      </c>
      <c r="N26" s="214">
        <f>C26*N10</f>
        <v>23113.5</v>
      </c>
      <c r="O26" s="394">
        <f>C26*O10</f>
        <v>26357.499999999996</v>
      </c>
      <c r="P26" s="408">
        <f t="shared" si="4"/>
        <v>165444</v>
      </c>
      <c r="Q26" s="407">
        <f>P26*H58</f>
        <v>215077.2</v>
      </c>
      <c r="R26" s="319"/>
      <c r="X26" s="585">
        <v>74.708333333333329</v>
      </c>
    </row>
    <row r="27" spans="1:24" s="149" customFormat="1" ht="12" customHeight="1">
      <c r="A27" s="151">
        <v>7</v>
      </c>
      <c r="B27" s="168" t="str">
        <f t="shared" si="2"/>
        <v>EV TEMİZLİK</v>
      </c>
      <c r="C27" s="393">
        <v>29.8</v>
      </c>
      <c r="D27" s="214">
        <f>D11*C27</f>
        <v>774.80000000000007</v>
      </c>
      <c r="E27" s="214">
        <f>C27*E11</f>
        <v>1341</v>
      </c>
      <c r="F27" s="214">
        <f>C27*F11</f>
        <v>1847.6000000000001</v>
      </c>
      <c r="G27" s="214">
        <f>C27*G11</f>
        <v>2324.4</v>
      </c>
      <c r="H27" s="214">
        <f>C27*H11</f>
        <v>2711.8</v>
      </c>
      <c r="I27" s="214">
        <f>C27*I11</f>
        <v>3725</v>
      </c>
      <c r="J27" s="214">
        <f>C27*J11</f>
        <v>3933.6</v>
      </c>
      <c r="K27" s="214">
        <f>C27*K11</f>
        <v>4112.4000000000005</v>
      </c>
      <c r="L27" s="214">
        <f>C27*L11</f>
        <v>5095.8</v>
      </c>
      <c r="M27" s="214">
        <f>C27*M11</f>
        <v>5364</v>
      </c>
      <c r="N27" s="214">
        <f>C27*N11</f>
        <v>6407</v>
      </c>
      <c r="O27" s="394">
        <f>C27*O11</f>
        <v>7003</v>
      </c>
      <c r="P27" s="408">
        <f t="shared" si="4"/>
        <v>44640.4</v>
      </c>
      <c r="Q27" s="407">
        <f>P27*H58</f>
        <v>58032.520000000004</v>
      </c>
      <c r="R27" s="319"/>
    </row>
    <row r="28" spans="1:24" s="149" customFormat="1" ht="12" customHeight="1">
      <c r="A28" s="151">
        <v>8</v>
      </c>
      <c r="B28" s="168" t="str">
        <f t="shared" si="2"/>
        <v>ONKO Pİ SERİSİ (20)</v>
      </c>
      <c r="C28" s="393">
        <v>125</v>
      </c>
      <c r="D28" s="214">
        <f>D12*C28</f>
        <v>0</v>
      </c>
      <c r="E28" s="214">
        <f>C28*E12</f>
        <v>4375</v>
      </c>
      <c r="F28" s="214">
        <f>C28*F12</f>
        <v>8375</v>
      </c>
      <c r="G28" s="214">
        <f>C28*G12</f>
        <v>12375</v>
      </c>
      <c r="H28" s="214">
        <f>C28*H12</f>
        <v>17750</v>
      </c>
      <c r="I28" s="214">
        <f>C28*I12</f>
        <v>24250</v>
      </c>
      <c r="J28" s="214">
        <f>C28*J12</f>
        <v>29500</v>
      </c>
      <c r="K28" s="214">
        <f>C28*K12</f>
        <v>36000</v>
      </c>
      <c r="L28" s="214">
        <f>C28*L12</f>
        <v>42500</v>
      </c>
      <c r="M28" s="214">
        <f>C28*M12</f>
        <v>46875</v>
      </c>
      <c r="N28" s="214">
        <f>C28*N12</f>
        <v>53750</v>
      </c>
      <c r="O28" s="394">
        <f>C28*O12</f>
        <v>61875</v>
      </c>
      <c r="P28" s="408">
        <f t="shared" si="4"/>
        <v>337625</v>
      </c>
      <c r="Q28" s="407">
        <f>P28*H58</f>
        <v>438912.5</v>
      </c>
      <c r="R28" s="319"/>
    </row>
    <row r="29" spans="1:24" s="149" customFormat="1" ht="12" customHeight="1">
      <c r="A29" s="151">
        <v>9</v>
      </c>
      <c r="B29" s="168" t="str">
        <f t="shared" si="2"/>
        <v>ERKEK BAKIM ÜRÜNLERİ</v>
      </c>
      <c r="C29" s="393">
        <v>74.7</v>
      </c>
      <c r="D29" s="214">
        <f>D13*C29</f>
        <v>0</v>
      </c>
      <c r="E29" s="214">
        <f>C29*E13</f>
        <v>0</v>
      </c>
      <c r="F29" s="214">
        <f>C29*F13</f>
        <v>0</v>
      </c>
      <c r="G29" s="214">
        <f>C29*G13</f>
        <v>6723</v>
      </c>
      <c r="H29" s="214">
        <f>C29*H13</f>
        <v>10084.5</v>
      </c>
      <c r="I29" s="214">
        <f>C29*I13</f>
        <v>10084.5</v>
      </c>
      <c r="J29" s="214">
        <f>C29*J13</f>
        <v>13446</v>
      </c>
      <c r="K29" s="214">
        <f>C29*K13</f>
        <v>13446</v>
      </c>
      <c r="L29" s="214">
        <f>C29*L13</f>
        <v>16807.5</v>
      </c>
      <c r="M29" s="214">
        <f>C29*M13</f>
        <v>20169</v>
      </c>
      <c r="N29" s="214">
        <f>C29*N13</f>
        <v>23530.5</v>
      </c>
      <c r="O29" s="394">
        <f>C29*O13</f>
        <v>26892</v>
      </c>
      <c r="P29" s="408">
        <f t="shared" si="4"/>
        <v>141183</v>
      </c>
      <c r="Q29" s="407">
        <f>P29*H58</f>
        <v>183537.9</v>
      </c>
      <c r="R29" s="319"/>
    </row>
    <row r="30" spans="1:24" s="149" customFormat="1" ht="12" customHeight="1">
      <c r="A30" s="151">
        <v>10</v>
      </c>
      <c r="B30" s="168">
        <f t="shared" si="2"/>
        <v>0</v>
      </c>
      <c r="C30" s="390"/>
      <c r="D30" s="214">
        <f>D14*C30</f>
        <v>0</v>
      </c>
      <c r="E30" s="214">
        <f>C30*E14</f>
        <v>0</v>
      </c>
      <c r="F30" s="214">
        <f>C30*F14</f>
        <v>0</v>
      </c>
      <c r="G30" s="214">
        <f>C30*G14</f>
        <v>0</v>
      </c>
      <c r="H30" s="214">
        <f>C30*H14</f>
        <v>0</v>
      </c>
      <c r="I30" s="214">
        <f>C30*I14</f>
        <v>0</v>
      </c>
      <c r="J30" s="214">
        <f>C30*J14</f>
        <v>0</v>
      </c>
      <c r="K30" s="214">
        <f>C30*K14</f>
        <v>0</v>
      </c>
      <c r="L30" s="214">
        <f>C30*L14</f>
        <v>0</v>
      </c>
      <c r="M30" s="214">
        <f>C30*M14</f>
        <v>0</v>
      </c>
      <c r="N30" s="214">
        <f>C30*N14</f>
        <v>0</v>
      </c>
      <c r="O30" s="394">
        <f>C30*O14</f>
        <v>0</v>
      </c>
      <c r="P30" s="408">
        <f t="shared" si="4"/>
        <v>0</v>
      </c>
      <c r="Q30" s="407">
        <f>P30*H58</f>
        <v>0</v>
      </c>
      <c r="R30" s="319"/>
    </row>
    <row r="31" spans="1:24" s="167" customFormat="1" ht="22" customHeight="1" thickBot="1">
      <c r="A31" s="262" t="s">
        <v>147</v>
      </c>
      <c r="B31" s="526" t="s">
        <v>144</v>
      </c>
      <c r="C31" s="527"/>
      <c r="D31" s="215">
        <f t="shared" ref="D31:P31" si="5">SUM(D21:D30)</f>
        <v>36112</v>
      </c>
      <c r="E31" s="215">
        <f t="shared" si="5"/>
        <v>50128.2</v>
      </c>
      <c r="F31" s="215">
        <f t="shared" si="5"/>
        <v>64442.6</v>
      </c>
      <c r="G31" s="215">
        <f t="shared" si="5"/>
        <v>104527.9</v>
      </c>
      <c r="H31" s="215">
        <f t="shared" si="5"/>
        <v>138900.70000000001</v>
      </c>
      <c r="I31" s="215">
        <f t="shared" si="5"/>
        <v>174437.7</v>
      </c>
      <c r="J31" s="215">
        <f t="shared" si="5"/>
        <v>212021.6</v>
      </c>
      <c r="K31" s="215">
        <f t="shared" si="5"/>
        <v>247512.69999999998</v>
      </c>
      <c r="L31" s="215">
        <f t="shared" si="5"/>
        <v>282835.8</v>
      </c>
      <c r="M31" s="215">
        <f t="shared" si="5"/>
        <v>296482.40000000002</v>
      </c>
      <c r="N31" s="215">
        <f t="shared" si="5"/>
        <v>320552.5</v>
      </c>
      <c r="O31" s="400">
        <f t="shared" si="5"/>
        <v>361352.6</v>
      </c>
      <c r="P31" s="401">
        <f t="shared" si="5"/>
        <v>2289306.6999999997</v>
      </c>
      <c r="Q31" s="402">
        <f>SUM(Q21:Q30)</f>
        <v>2976098.71</v>
      </c>
      <c r="R31" s="319"/>
    </row>
    <row r="32" spans="1:24" ht="14" customHeight="1">
      <c r="A32" s="324"/>
      <c r="B32" s="312"/>
      <c r="C32" s="312"/>
      <c r="D32" s="363"/>
      <c r="E32" s="363"/>
      <c r="F32" s="363"/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12"/>
      <c r="R32" s="319"/>
    </row>
    <row r="33" spans="1:18" ht="32" customHeight="1" thickBot="1">
      <c r="A33" s="324"/>
      <c r="B33" s="546" t="s">
        <v>220</v>
      </c>
      <c r="C33" s="546"/>
      <c r="D33" s="541" t="s">
        <v>142</v>
      </c>
      <c r="E33" s="541"/>
      <c r="F33" s="541"/>
      <c r="G33" s="541"/>
      <c r="H33" s="541"/>
      <c r="I33" s="541"/>
      <c r="J33" s="541"/>
      <c r="K33" s="541"/>
      <c r="L33" s="541"/>
      <c r="M33" s="541"/>
      <c r="N33" s="541"/>
      <c r="O33" s="541"/>
      <c r="P33" s="363"/>
      <c r="Q33" s="312"/>
      <c r="R33" s="319"/>
    </row>
    <row r="34" spans="1:18" ht="12" customHeight="1">
      <c r="A34" s="148"/>
      <c r="B34" s="516" t="s">
        <v>221</v>
      </c>
      <c r="C34" s="512" t="s">
        <v>227</v>
      </c>
      <c r="D34" s="512">
        <v>1</v>
      </c>
      <c r="E34" s="512">
        <v>2</v>
      </c>
      <c r="F34" s="512">
        <v>3</v>
      </c>
      <c r="G34" s="512">
        <v>4</v>
      </c>
      <c r="H34" s="512">
        <v>5</v>
      </c>
      <c r="I34" s="512">
        <v>6</v>
      </c>
      <c r="J34" s="512">
        <v>7</v>
      </c>
      <c r="K34" s="512">
        <v>8</v>
      </c>
      <c r="L34" s="512">
        <v>9</v>
      </c>
      <c r="M34" s="512">
        <v>10</v>
      </c>
      <c r="N34" s="512">
        <v>11</v>
      </c>
      <c r="O34" s="516">
        <v>12</v>
      </c>
      <c r="P34" s="524" t="s">
        <v>253</v>
      </c>
      <c r="Q34" s="507" t="s">
        <v>254</v>
      </c>
      <c r="R34" s="319"/>
    </row>
    <row r="35" spans="1:18" ht="32" customHeight="1">
      <c r="A35" s="150"/>
      <c r="B35" s="517"/>
      <c r="C35" s="513"/>
      <c r="D35" s="513"/>
      <c r="E35" s="513"/>
      <c r="F35" s="513"/>
      <c r="G35" s="513"/>
      <c r="H35" s="513"/>
      <c r="I35" s="513"/>
      <c r="J35" s="513"/>
      <c r="K35" s="513"/>
      <c r="L35" s="513"/>
      <c r="M35" s="513"/>
      <c r="N35" s="513"/>
      <c r="O35" s="517"/>
      <c r="P35" s="525"/>
      <c r="Q35" s="508"/>
      <c r="R35" s="319"/>
    </row>
    <row r="36" spans="1:18" ht="26" customHeight="1">
      <c r="A36" s="151">
        <v>1</v>
      </c>
      <c r="B36" s="376" t="s">
        <v>228</v>
      </c>
      <c r="C36" s="379">
        <v>0.45</v>
      </c>
      <c r="D36" s="372">
        <f>+D31*C36</f>
        <v>16250.4</v>
      </c>
      <c r="E36" s="214">
        <f>+E31*C36</f>
        <v>22557.69</v>
      </c>
      <c r="F36" s="214">
        <f>+F31*C36</f>
        <v>28999.17</v>
      </c>
      <c r="G36" s="214">
        <f>+G31*C36</f>
        <v>47037.555</v>
      </c>
      <c r="H36" s="214">
        <f>+H31*C36</f>
        <v>62505.31500000001</v>
      </c>
      <c r="I36" s="214">
        <f>+I31*C36</f>
        <v>78496.965000000011</v>
      </c>
      <c r="J36" s="214">
        <f>+J31*C36</f>
        <v>95409.72</v>
      </c>
      <c r="K36" s="214">
        <f>+K31*C36</f>
        <v>111380.715</v>
      </c>
      <c r="L36" s="214">
        <f>+L31*C36</f>
        <v>127276.11</v>
      </c>
      <c r="M36" s="214">
        <f>+M31*C36</f>
        <v>133417.08000000002</v>
      </c>
      <c r="N36" s="214">
        <f>+N31*C36</f>
        <v>144248.625</v>
      </c>
      <c r="O36" s="394">
        <f>+O31*C36</f>
        <v>162608.66999999998</v>
      </c>
      <c r="P36" s="403">
        <f>+SUM(D36:O36)</f>
        <v>1030188.0149999999</v>
      </c>
      <c r="Q36" s="404">
        <f>P36*H58</f>
        <v>1339244.4194999998</v>
      </c>
      <c r="R36" s="319"/>
    </row>
    <row r="37" spans="1:18" ht="13" customHeight="1">
      <c r="A37" s="152">
        <v>2</v>
      </c>
      <c r="B37" s="377" t="s">
        <v>46</v>
      </c>
      <c r="C37" s="374"/>
      <c r="D37" s="373">
        <v>2500</v>
      </c>
      <c r="E37" s="373">
        <v>2500</v>
      </c>
      <c r="F37" s="373">
        <v>2500</v>
      </c>
      <c r="G37" s="373">
        <v>2500</v>
      </c>
      <c r="H37" s="373">
        <v>2500</v>
      </c>
      <c r="I37" s="373">
        <v>2500</v>
      </c>
      <c r="J37" s="373">
        <v>2500</v>
      </c>
      <c r="K37" s="373">
        <v>2500</v>
      </c>
      <c r="L37" s="373">
        <v>2500</v>
      </c>
      <c r="M37" s="373">
        <v>2500</v>
      </c>
      <c r="N37" s="373">
        <v>2500</v>
      </c>
      <c r="O37" s="396">
        <v>2500</v>
      </c>
      <c r="P37" s="403">
        <f>SUM(D37:O37)</f>
        <v>30000</v>
      </c>
      <c r="Q37" s="404">
        <f>P37*H58</f>
        <v>39000</v>
      </c>
      <c r="R37" s="319"/>
    </row>
    <row r="38" spans="1:18" ht="13" customHeight="1">
      <c r="A38" s="152">
        <v>3</v>
      </c>
      <c r="B38" s="377" t="s">
        <v>47</v>
      </c>
      <c r="C38" s="374">
        <v>0.02</v>
      </c>
      <c r="D38" s="372">
        <f>D36*C38</f>
        <v>325.00799999999998</v>
      </c>
      <c r="E38" s="214">
        <f>E36*C38</f>
        <v>451.15379999999999</v>
      </c>
      <c r="F38" s="214">
        <f>F36*C38</f>
        <v>579.98339999999996</v>
      </c>
      <c r="G38" s="214">
        <f>G36*C38</f>
        <v>940.75110000000006</v>
      </c>
      <c r="H38" s="214">
        <f>H36*C38</f>
        <v>1250.1063000000001</v>
      </c>
      <c r="I38" s="214">
        <f>I36*C38</f>
        <v>1569.9393000000002</v>
      </c>
      <c r="J38" s="214">
        <f>J36*C38</f>
        <v>1908.1944000000001</v>
      </c>
      <c r="K38" s="214">
        <f>K36*C38</f>
        <v>2227.6143000000002</v>
      </c>
      <c r="L38" s="214">
        <f>L36*C38</f>
        <v>2545.5221999999999</v>
      </c>
      <c r="M38" s="214">
        <f>M36*C38</f>
        <v>2668.3416000000002</v>
      </c>
      <c r="N38" s="214">
        <f>N36*C38</f>
        <v>2884.9724999999999</v>
      </c>
      <c r="O38" s="394">
        <f>O36*C38</f>
        <v>3252.1733999999997</v>
      </c>
      <c r="P38" s="403">
        <f>+SUM(D38:O38)</f>
        <v>20603.760299999998</v>
      </c>
      <c r="Q38" s="404">
        <f>P38*H58</f>
        <v>26784.88839</v>
      </c>
      <c r="R38" s="319"/>
    </row>
    <row r="39" spans="1:18" ht="13" customHeight="1">
      <c r="A39" s="152">
        <v>4</v>
      </c>
      <c r="B39" s="377" t="s">
        <v>48</v>
      </c>
      <c r="C39" s="374"/>
      <c r="D39" s="373">
        <v>35</v>
      </c>
      <c r="E39" s="153">
        <v>35</v>
      </c>
      <c r="F39" s="153">
        <v>35</v>
      </c>
      <c r="G39" s="153">
        <v>35</v>
      </c>
      <c r="H39" s="153">
        <v>35</v>
      </c>
      <c r="I39" s="153">
        <v>35</v>
      </c>
      <c r="J39" s="153">
        <v>35</v>
      </c>
      <c r="K39" s="153">
        <v>35</v>
      </c>
      <c r="L39" s="153">
        <v>35</v>
      </c>
      <c r="M39" s="153">
        <v>35</v>
      </c>
      <c r="N39" s="153">
        <v>35</v>
      </c>
      <c r="O39" s="397">
        <v>35</v>
      </c>
      <c r="P39" s="403">
        <f>+SUM(D39:O39)</f>
        <v>420</v>
      </c>
      <c r="Q39" s="404">
        <f>P39*H58</f>
        <v>546</v>
      </c>
      <c r="R39" s="319"/>
    </row>
    <row r="40" spans="1:18" ht="13" customHeight="1">
      <c r="A40" s="152">
        <v>5</v>
      </c>
      <c r="B40" s="377" t="s">
        <v>49</v>
      </c>
      <c r="C40" s="374"/>
      <c r="D40" s="373">
        <v>120</v>
      </c>
      <c r="E40" s="153">
        <v>120</v>
      </c>
      <c r="F40" s="153">
        <v>120</v>
      </c>
      <c r="G40" s="153">
        <v>120</v>
      </c>
      <c r="H40" s="153">
        <v>120</v>
      </c>
      <c r="I40" s="153">
        <v>120</v>
      </c>
      <c r="J40" s="153">
        <v>120</v>
      </c>
      <c r="K40" s="153">
        <v>120</v>
      </c>
      <c r="L40" s="153">
        <v>120</v>
      </c>
      <c r="M40" s="153">
        <v>120</v>
      </c>
      <c r="N40" s="153">
        <v>120</v>
      </c>
      <c r="O40" s="397">
        <v>120</v>
      </c>
      <c r="P40" s="403">
        <f>+SUM(D40:O40)</f>
        <v>1440</v>
      </c>
      <c r="Q40" s="404">
        <f>P40*H58</f>
        <v>1872</v>
      </c>
      <c r="R40" s="319"/>
    </row>
    <row r="41" spans="1:18" ht="13" customHeight="1">
      <c r="A41" s="152">
        <v>6</v>
      </c>
      <c r="B41" s="377" t="s">
        <v>50</v>
      </c>
      <c r="C41" s="374"/>
      <c r="D41" s="373">
        <v>500</v>
      </c>
      <c r="E41" s="153">
        <v>500</v>
      </c>
      <c r="F41" s="153">
        <v>500</v>
      </c>
      <c r="G41" s="153">
        <v>500</v>
      </c>
      <c r="H41" s="153">
        <v>500</v>
      </c>
      <c r="I41" s="153">
        <v>500</v>
      </c>
      <c r="J41" s="153">
        <v>500</v>
      </c>
      <c r="K41" s="153">
        <v>500</v>
      </c>
      <c r="L41" s="153">
        <v>500</v>
      </c>
      <c r="M41" s="153">
        <v>500</v>
      </c>
      <c r="N41" s="153">
        <v>500</v>
      </c>
      <c r="O41" s="397">
        <v>500</v>
      </c>
      <c r="P41" s="403">
        <f>+SUM(D41:O41)</f>
        <v>6000</v>
      </c>
      <c r="Q41" s="404">
        <f>P41*H58</f>
        <v>7800</v>
      </c>
      <c r="R41" s="319"/>
    </row>
    <row r="42" spans="1:18" ht="13" customHeight="1">
      <c r="A42" s="152">
        <v>7</v>
      </c>
      <c r="B42" s="377" t="s">
        <v>51</v>
      </c>
      <c r="C42" s="374"/>
      <c r="D42" s="372">
        <f>('6. Finansal Plan'!C79*'6. Finansal Plan'!E79)+('6. Finansal Plan'!C80*'6. Finansal Plan'!E80)</f>
        <v>6500</v>
      </c>
      <c r="E42" s="214">
        <f>D42</f>
        <v>6500</v>
      </c>
      <c r="F42" s="214">
        <f>E42</f>
        <v>6500</v>
      </c>
      <c r="G42" s="214">
        <f>F42</f>
        <v>6500</v>
      </c>
      <c r="H42" s="214">
        <f>G42</f>
        <v>6500</v>
      </c>
      <c r="I42" s="214">
        <f>H42</f>
        <v>6500</v>
      </c>
      <c r="J42" s="214">
        <f>('6. Finansal Plan'!D79*'6. Finansal Plan'!E79)+('6. Finansal Plan'!D80*'6. Finansal Plan'!E80)</f>
        <v>13000</v>
      </c>
      <c r="K42" s="214">
        <f>J42</f>
        <v>13000</v>
      </c>
      <c r="L42" s="214">
        <f>J42</f>
        <v>13000</v>
      </c>
      <c r="M42" s="214">
        <f>J42</f>
        <v>13000</v>
      </c>
      <c r="N42" s="214">
        <f>J42</f>
        <v>13000</v>
      </c>
      <c r="O42" s="394">
        <f>J42</f>
        <v>13000</v>
      </c>
      <c r="P42" s="403">
        <f t="shared" ref="P42:P48" si="6">SUM(D42:O42)</f>
        <v>117000</v>
      </c>
      <c r="Q42" s="404">
        <f>P42*H58</f>
        <v>152100</v>
      </c>
      <c r="R42" s="319"/>
    </row>
    <row r="43" spans="1:18" ht="13" customHeight="1">
      <c r="A43" s="152">
        <v>8</v>
      </c>
      <c r="B43" s="377" t="s">
        <v>52</v>
      </c>
      <c r="C43" s="374"/>
      <c r="D43" s="373">
        <v>800</v>
      </c>
      <c r="E43" s="373">
        <v>800</v>
      </c>
      <c r="F43" s="373">
        <v>800</v>
      </c>
      <c r="G43" s="373">
        <v>800</v>
      </c>
      <c r="H43" s="373">
        <v>800</v>
      </c>
      <c r="I43" s="373">
        <v>800</v>
      </c>
      <c r="J43" s="373">
        <v>800</v>
      </c>
      <c r="K43" s="153">
        <v>800</v>
      </c>
      <c r="L43" s="153">
        <v>500</v>
      </c>
      <c r="M43" s="153">
        <v>500</v>
      </c>
      <c r="N43" s="153">
        <v>500</v>
      </c>
      <c r="O43" s="397">
        <v>500</v>
      </c>
      <c r="P43" s="403">
        <f t="shared" si="6"/>
        <v>8400</v>
      </c>
      <c r="Q43" s="404">
        <f>P43*H58</f>
        <v>10920</v>
      </c>
      <c r="R43" s="319"/>
    </row>
    <row r="44" spans="1:18" ht="13" customHeight="1">
      <c r="A44" s="152">
        <v>9</v>
      </c>
      <c r="B44" s="377" t="s">
        <v>53</v>
      </c>
      <c r="C44" s="374"/>
      <c r="D44" s="373">
        <v>0</v>
      </c>
      <c r="E44" s="153">
        <v>0</v>
      </c>
      <c r="F44" s="153">
        <v>0</v>
      </c>
      <c r="G44" s="153">
        <v>0</v>
      </c>
      <c r="H44" s="153">
        <v>500</v>
      </c>
      <c r="I44" s="153">
        <v>500</v>
      </c>
      <c r="J44" s="153">
        <v>500</v>
      </c>
      <c r="K44" s="153">
        <v>500</v>
      </c>
      <c r="L44" s="153">
        <v>500</v>
      </c>
      <c r="M44" s="153">
        <v>500</v>
      </c>
      <c r="N44" s="153">
        <v>500</v>
      </c>
      <c r="O44" s="397">
        <v>500</v>
      </c>
      <c r="P44" s="403">
        <f t="shared" si="6"/>
        <v>4000</v>
      </c>
      <c r="Q44" s="404">
        <f>P44*H58</f>
        <v>5200</v>
      </c>
      <c r="R44" s="319"/>
    </row>
    <row r="45" spans="1:18" ht="13" customHeight="1">
      <c r="A45" s="152">
        <v>10</v>
      </c>
      <c r="B45" s="377" t="s">
        <v>54</v>
      </c>
      <c r="C45" s="374"/>
      <c r="D45" s="373">
        <v>4000</v>
      </c>
      <c r="E45" s="373">
        <v>4000</v>
      </c>
      <c r="F45" s="373">
        <v>4000</v>
      </c>
      <c r="G45" s="373">
        <v>4000</v>
      </c>
      <c r="H45" s="373">
        <v>4000</v>
      </c>
      <c r="I45" s="373">
        <v>4000</v>
      </c>
      <c r="J45" s="373">
        <v>4000</v>
      </c>
      <c r="K45" s="373">
        <v>4000</v>
      </c>
      <c r="L45" s="373">
        <v>4000</v>
      </c>
      <c r="M45" s="373">
        <v>4000</v>
      </c>
      <c r="N45" s="373">
        <v>4000</v>
      </c>
      <c r="O45" s="396">
        <v>4000</v>
      </c>
      <c r="P45" s="403">
        <f t="shared" si="6"/>
        <v>48000</v>
      </c>
      <c r="Q45" s="404">
        <f>P45*H58</f>
        <v>62400</v>
      </c>
      <c r="R45" s="319"/>
    </row>
    <row r="46" spans="1:18" ht="24.5" customHeight="1">
      <c r="A46" s="152">
        <v>11</v>
      </c>
      <c r="B46" s="377" t="s">
        <v>55</v>
      </c>
      <c r="C46" s="374">
        <v>0.08</v>
      </c>
      <c r="D46" s="391">
        <f>+D31*C46</f>
        <v>2888.96</v>
      </c>
      <c r="E46" s="391">
        <f>+E31*C46</f>
        <v>4010.2559999999999</v>
      </c>
      <c r="F46" s="391">
        <f>+F31*C46</f>
        <v>5155.4080000000004</v>
      </c>
      <c r="G46" s="391">
        <f>+G31*C46</f>
        <v>8362.232</v>
      </c>
      <c r="H46" s="391">
        <f>+H31*C46</f>
        <v>11112.056</v>
      </c>
      <c r="I46" s="391">
        <f>+I31*C46</f>
        <v>13955.016000000001</v>
      </c>
      <c r="J46" s="391">
        <f>+J31*C46</f>
        <v>16961.727999999999</v>
      </c>
      <c r="K46" s="391">
        <f>+K31*C46</f>
        <v>19801.016</v>
      </c>
      <c r="L46" s="391">
        <f>+L31*C46</f>
        <v>22626.863999999998</v>
      </c>
      <c r="M46" s="391">
        <f>+M31*C46</f>
        <v>23718.592000000001</v>
      </c>
      <c r="N46" s="391">
        <f>+N31*C46</f>
        <v>25644.2</v>
      </c>
      <c r="O46" s="398">
        <f>+O31*C46</f>
        <v>28908.207999999999</v>
      </c>
      <c r="P46" s="403">
        <f t="shared" si="6"/>
        <v>183144.53600000002</v>
      </c>
      <c r="Q46" s="404">
        <f>P46*H58</f>
        <v>238087.89680000005</v>
      </c>
      <c r="R46" s="319"/>
    </row>
    <row r="47" spans="1:18" s="387" customFormat="1" ht="24.5" customHeight="1">
      <c r="A47" s="384">
        <v>12</v>
      </c>
      <c r="B47" s="385" t="s">
        <v>56</v>
      </c>
      <c r="C47" s="383">
        <v>0.05</v>
      </c>
      <c r="D47" s="391">
        <f>+D31*C47</f>
        <v>1805.6000000000001</v>
      </c>
      <c r="E47" s="391">
        <f>+E31*C47</f>
        <v>2506.41</v>
      </c>
      <c r="F47" s="391">
        <f>+F31*C47</f>
        <v>3222.13</v>
      </c>
      <c r="G47" s="391">
        <f>+G31*C47</f>
        <v>5226.3950000000004</v>
      </c>
      <c r="H47" s="391">
        <f>+H31*C47</f>
        <v>6945.0350000000008</v>
      </c>
      <c r="I47" s="391">
        <f>+I31*C47</f>
        <v>8721.8850000000002</v>
      </c>
      <c r="J47" s="391">
        <f>+J31*C47</f>
        <v>10601.080000000002</v>
      </c>
      <c r="K47" s="391">
        <f>+K31*C47</f>
        <v>12375.635</v>
      </c>
      <c r="L47" s="391">
        <f>+L31*C47</f>
        <v>14141.79</v>
      </c>
      <c r="M47" s="391">
        <f>+M31*C47</f>
        <v>14824.120000000003</v>
      </c>
      <c r="N47" s="391">
        <f>+N31*C47</f>
        <v>16027.625</v>
      </c>
      <c r="O47" s="398">
        <f>+O31*C47</f>
        <v>18067.63</v>
      </c>
      <c r="P47" s="403">
        <f t="shared" si="6"/>
        <v>114465.33500000002</v>
      </c>
      <c r="Q47" s="404">
        <f>P47*H58</f>
        <v>148804.93550000002</v>
      </c>
      <c r="R47" s="386"/>
    </row>
    <row r="48" spans="1:18" ht="13" customHeight="1">
      <c r="A48" s="152">
        <v>13</v>
      </c>
      <c r="B48" s="378" t="s">
        <v>57</v>
      </c>
      <c r="C48" s="380">
        <v>0.03</v>
      </c>
      <c r="D48" s="391">
        <f>+D31*C48</f>
        <v>1083.3599999999999</v>
      </c>
      <c r="E48" s="391">
        <f>+E31*C48</f>
        <v>1503.8459999999998</v>
      </c>
      <c r="F48" s="391">
        <f>+F31*C48</f>
        <v>1933.2779999999998</v>
      </c>
      <c r="G48" s="391">
        <f>+G31*C48</f>
        <v>3135.8369999999995</v>
      </c>
      <c r="H48" s="391">
        <f>+H31*C48</f>
        <v>4167.0210000000006</v>
      </c>
      <c r="I48" s="391">
        <f>+I31*C48</f>
        <v>5233.1310000000003</v>
      </c>
      <c r="J48" s="391">
        <f>+J31*C48</f>
        <v>6360.6480000000001</v>
      </c>
      <c r="K48" s="391">
        <f>+K31*C48</f>
        <v>7425.3809999999994</v>
      </c>
      <c r="L48" s="391">
        <f>+L31*C48</f>
        <v>8485.0739999999987</v>
      </c>
      <c r="M48" s="391">
        <f>+M31*C48</f>
        <v>8894.4719999999998</v>
      </c>
      <c r="N48" s="391">
        <f>+N31*C48</f>
        <v>9616.5749999999989</v>
      </c>
      <c r="O48" s="398">
        <f>+O31*C48</f>
        <v>10840.578</v>
      </c>
      <c r="P48" s="403">
        <f t="shared" si="6"/>
        <v>68679.201000000001</v>
      </c>
      <c r="Q48" s="404">
        <f>P48*H58</f>
        <v>89282.96130000001</v>
      </c>
      <c r="R48" s="319"/>
    </row>
    <row r="49" spans="1:18" ht="24" customHeight="1" thickBot="1">
      <c r="A49" s="362"/>
      <c r="B49" s="575" t="s">
        <v>144</v>
      </c>
      <c r="C49" s="576"/>
      <c r="D49" s="382">
        <f>SUM(D36:D48)</f>
        <v>36808.328000000001</v>
      </c>
      <c r="E49" s="382">
        <f t="shared" ref="E49:P49" si="7">SUM(E36:E48)</f>
        <v>45484.355799999998</v>
      </c>
      <c r="F49" s="382">
        <f t="shared" si="7"/>
        <v>54344.969399999994</v>
      </c>
      <c r="G49" s="382">
        <f t="shared" si="7"/>
        <v>79157.770100000009</v>
      </c>
      <c r="H49" s="382">
        <f t="shared" si="7"/>
        <v>100934.53330000001</v>
      </c>
      <c r="I49" s="382">
        <f t="shared" si="7"/>
        <v>122931.9363</v>
      </c>
      <c r="J49" s="382">
        <f t="shared" si="7"/>
        <v>152696.37039999996</v>
      </c>
      <c r="K49" s="382">
        <f t="shared" si="7"/>
        <v>174665.36129999999</v>
      </c>
      <c r="L49" s="382">
        <f t="shared" si="7"/>
        <v>196230.3602</v>
      </c>
      <c r="M49" s="382">
        <f t="shared" si="7"/>
        <v>204677.60560000004</v>
      </c>
      <c r="N49" s="382">
        <f t="shared" si="7"/>
        <v>219576.99750000003</v>
      </c>
      <c r="O49" s="399">
        <f t="shared" si="7"/>
        <v>244832.25940000001</v>
      </c>
      <c r="P49" s="401">
        <f t="shared" si="7"/>
        <v>1632340.8473</v>
      </c>
      <c r="Q49" s="402">
        <f t="shared" ref="Q49" si="8">SUM(Q36:Q48)</f>
        <v>2122043.1014899998</v>
      </c>
      <c r="R49" s="319"/>
    </row>
    <row r="50" spans="1:18" ht="15" customHeight="1">
      <c r="A50" s="312"/>
      <c r="B50" s="312"/>
      <c r="C50" s="312"/>
      <c r="D50" s="312"/>
      <c r="E50" s="312"/>
      <c r="F50" s="312"/>
      <c r="G50" s="312"/>
      <c r="H50" s="312"/>
      <c r="I50" s="312"/>
      <c r="J50" s="312"/>
      <c r="K50" s="312"/>
      <c r="L50" s="312"/>
      <c r="M50" s="312"/>
      <c r="N50" s="312"/>
      <c r="O50" s="312"/>
      <c r="P50" s="312"/>
      <c r="Q50" s="312"/>
      <c r="R50" s="319"/>
    </row>
    <row r="51" spans="1:18" ht="24" customHeight="1" thickBot="1">
      <c r="A51" s="332"/>
      <c r="B51" s="546"/>
      <c r="C51" s="546"/>
      <c r="D51" s="547" t="s">
        <v>142</v>
      </c>
      <c r="E51" s="547"/>
      <c r="F51" s="547"/>
      <c r="G51" s="547"/>
      <c r="H51" s="547"/>
      <c r="I51" s="547"/>
      <c r="J51" s="547"/>
      <c r="K51" s="547"/>
      <c r="L51" s="547"/>
      <c r="M51" s="547"/>
      <c r="N51" s="547"/>
      <c r="O51" s="547"/>
      <c r="P51" s="24"/>
      <c r="Q51" s="24"/>
      <c r="R51" s="319"/>
    </row>
    <row r="52" spans="1:18" ht="24" customHeight="1">
      <c r="A52" s="148"/>
      <c r="B52" s="580" t="s">
        <v>226</v>
      </c>
      <c r="C52" s="512"/>
      <c r="D52" s="512">
        <v>1</v>
      </c>
      <c r="E52" s="512">
        <v>2</v>
      </c>
      <c r="F52" s="512">
        <v>3</v>
      </c>
      <c r="G52" s="512">
        <v>4</v>
      </c>
      <c r="H52" s="512">
        <v>5</v>
      </c>
      <c r="I52" s="512">
        <v>6</v>
      </c>
      <c r="J52" s="512">
        <v>7</v>
      </c>
      <c r="K52" s="512">
        <v>8</v>
      </c>
      <c r="L52" s="512">
        <v>9</v>
      </c>
      <c r="M52" s="512">
        <v>10</v>
      </c>
      <c r="N52" s="512">
        <v>11</v>
      </c>
      <c r="O52" s="516">
        <v>12</v>
      </c>
      <c r="P52" s="524" t="s">
        <v>253</v>
      </c>
      <c r="Q52" s="507" t="s">
        <v>254</v>
      </c>
      <c r="R52" s="319"/>
    </row>
    <row r="53" spans="1:18" ht="24" customHeight="1">
      <c r="A53" s="150"/>
      <c r="B53" s="581"/>
      <c r="C53" s="513"/>
      <c r="D53" s="513"/>
      <c r="E53" s="513"/>
      <c r="F53" s="513"/>
      <c r="G53" s="513"/>
      <c r="H53" s="513"/>
      <c r="I53" s="513"/>
      <c r="J53" s="513"/>
      <c r="K53" s="513"/>
      <c r="L53" s="513"/>
      <c r="M53" s="513"/>
      <c r="N53" s="513"/>
      <c r="O53" s="517"/>
      <c r="P53" s="525"/>
      <c r="Q53" s="508"/>
      <c r="R53" s="319"/>
    </row>
    <row r="54" spans="1:18" ht="24" customHeight="1">
      <c r="A54" s="165"/>
      <c r="B54" s="569" t="s">
        <v>222</v>
      </c>
      <c r="C54" s="570"/>
      <c r="D54" s="214">
        <f>D31</f>
        <v>36112</v>
      </c>
      <c r="E54" s="214">
        <f t="shared" ref="E54:O54" si="9">E31</f>
        <v>50128.2</v>
      </c>
      <c r="F54" s="214">
        <f t="shared" si="9"/>
        <v>64442.6</v>
      </c>
      <c r="G54" s="214">
        <f t="shared" si="9"/>
        <v>104527.9</v>
      </c>
      <c r="H54" s="214">
        <f t="shared" si="9"/>
        <v>138900.70000000001</v>
      </c>
      <c r="I54" s="214">
        <f t="shared" si="9"/>
        <v>174437.7</v>
      </c>
      <c r="J54" s="214">
        <f t="shared" si="9"/>
        <v>212021.6</v>
      </c>
      <c r="K54" s="214">
        <f t="shared" si="9"/>
        <v>247512.69999999998</v>
      </c>
      <c r="L54" s="214">
        <f t="shared" si="9"/>
        <v>282835.8</v>
      </c>
      <c r="M54" s="214">
        <f t="shared" si="9"/>
        <v>296482.40000000002</v>
      </c>
      <c r="N54" s="214">
        <f t="shared" si="9"/>
        <v>320552.5</v>
      </c>
      <c r="O54" s="394">
        <f t="shared" si="9"/>
        <v>361352.6</v>
      </c>
      <c r="P54" s="403">
        <f>+SUM(D54:O54)</f>
        <v>2289306.7000000002</v>
      </c>
      <c r="Q54" s="404">
        <f>+SUM(E54:P54)</f>
        <v>4542501.4000000004</v>
      </c>
      <c r="R54" s="319"/>
    </row>
    <row r="55" spans="1:18" ht="24" customHeight="1">
      <c r="A55" s="159"/>
      <c r="B55" s="571" t="s">
        <v>223</v>
      </c>
      <c r="C55" s="572"/>
      <c r="D55" s="214">
        <f>D49</f>
        <v>36808.328000000001</v>
      </c>
      <c r="E55" s="214">
        <f t="shared" ref="E55:O55" si="10">E49</f>
        <v>45484.355799999998</v>
      </c>
      <c r="F55" s="214">
        <f t="shared" si="10"/>
        <v>54344.969399999994</v>
      </c>
      <c r="G55" s="214">
        <f t="shared" si="10"/>
        <v>79157.770100000009</v>
      </c>
      <c r="H55" s="214">
        <f t="shared" si="10"/>
        <v>100934.53330000001</v>
      </c>
      <c r="I55" s="214">
        <f t="shared" si="10"/>
        <v>122931.9363</v>
      </c>
      <c r="J55" s="214">
        <f t="shared" si="10"/>
        <v>152696.37039999996</v>
      </c>
      <c r="K55" s="214">
        <f t="shared" si="10"/>
        <v>174665.36129999999</v>
      </c>
      <c r="L55" s="214">
        <f t="shared" si="10"/>
        <v>196230.3602</v>
      </c>
      <c r="M55" s="214">
        <f t="shared" si="10"/>
        <v>204677.60560000004</v>
      </c>
      <c r="N55" s="214">
        <f t="shared" si="10"/>
        <v>219576.99750000003</v>
      </c>
      <c r="O55" s="394">
        <f t="shared" si="10"/>
        <v>244832.25940000001</v>
      </c>
      <c r="P55" s="403">
        <f>+SUM(D55:O55)</f>
        <v>1632340.8473000003</v>
      </c>
      <c r="Q55" s="404">
        <f>+SUM(E55:P55)</f>
        <v>3227873.3666000003</v>
      </c>
      <c r="R55" s="319"/>
    </row>
    <row r="56" spans="1:18" ht="24" customHeight="1" thickBot="1">
      <c r="A56" s="166"/>
      <c r="B56" s="578" t="s">
        <v>224</v>
      </c>
      <c r="C56" s="579"/>
      <c r="D56" s="381">
        <f>+D54-D55</f>
        <v>-696.32800000000134</v>
      </c>
      <c r="E56" s="381">
        <f t="shared" ref="E56:P56" si="11">+E54-E55</f>
        <v>4643.8441999999995</v>
      </c>
      <c r="F56" s="381">
        <f t="shared" si="11"/>
        <v>10097.630600000004</v>
      </c>
      <c r="G56" s="381">
        <f t="shared" si="11"/>
        <v>25370.129899999985</v>
      </c>
      <c r="H56" s="381">
        <f t="shared" si="11"/>
        <v>37966.166700000002</v>
      </c>
      <c r="I56" s="381">
        <f t="shared" si="11"/>
        <v>51505.76370000001</v>
      </c>
      <c r="J56" s="381">
        <f t="shared" si="11"/>
        <v>59325.22960000005</v>
      </c>
      <c r="K56" s="381">
        <f t="shared" si="11"/>
        <v>72847.338699999993</v>
      </c>
      <c r="L56" s="381">
        <f t="shared" si="11"/>
        <v>86605.439799999993</v>
      </c>
      <c r="M56" s="381">
        <f t="shared" si="11"/>
        <v>91804.794399999984</v>
      </c>
      <c r="N56" s="381">
        <f t="shared" si="11"/>
        <v>100975.50249999997</v>
      </c>
      <c r="O56" s="395">
        <f t="shared" si="11"/>
        <v>116520.34059999997</v>
      </c>
      <c r="P56" s="405">
        <f t="shared" si="11"/>
        <v>656965.85269999993</v>
      </c>
      <c r="Q56" s="406">
        <f t="shared" ref="Q56" si="12">+Q54-Q55</f>
        <v>1314628.0334000001</v>
      </c>
      <c r="R56" s="319"/>
    </row>
    <row r="57" spans="1:18" ht="24" customHeight="1" thickBot="1">
      <c r="A57" s="312"/>
      <c r="B57" s="312"/>
      <c r="C57" s="312"/>
      <c r="D57" s="312"/>
      <c r="E57" s="312"/>
      <c r="F57" s="312"/>
      <c r="G57" s="312"/>
      <c r="H57" s="312"/>
      <c r="I57" s="312"/>
      <c r="J57" s="312"/>
      <c r="K57" s="312"/>
      <c r="L57" s="312"/>
      <c r="M57" s="312"/>
      <c r="N57" s="312"/>
      <c r="O57" s="312"/>
      <c r="P57" s="312"/>
      <c r="Q57" s="312"/>
      <c r="R57" s="319"/>
    </row>
    <row r="58" spans="1:18" ht="40" customHeight="1" thickBot="1">
      <c r="A58" s="542" t="s">
        <v>184</v>
      </c>
      <c r="B58" s="543"/>
      <c r="C58" s="543"/>
      <c r="D58" s="543"/>
      <c r="E58" s="543"/>
      <c r="F58" s="540" t="s">
        <v>148</v>
      </c>
      <c r="G58" s="540"/>
      <c r="H58" s="209">
        <v>1.3</v>
      </c>
      <c r="I58" s="312"/>
      <c r="J58" s="312"/>
      <c r="K58" s="312"/>
      <c r="L58" s="312"/>
      <c r="M58" s="312"/>
      <c r="N58" s="312"/>
      <c r="O58" s="312"/>
      <c r="P58" s="312"/>
      <c r="Q58" s="312"/>
      <c r="R58" s="319"/>
    </row>
    <row r="59" spans="1:18" ht="18">
      <c r="A59" s="210"/>
      <c r="B59" s="562" t="s">
        <v>149</v>
      </c>
      <c r="C59" s="563"/>
      <c r="D59" s="518" t="s">
        <v>150</v>
      </c>
      <c r="E59" s="518"/>
      <c r="F59" s="518"/>
      <c r="G59" s="518"/>
      <c r="H59" s="519"/>
      <c r="I59" s="312"/>
      <c r="J59" s="312"/>
      <c r="K59" s="312"/>
      <c r="L59" s="312"/>
      <c r="M59" s="312"/>
      <c r="N59" s="312"/>
      <c r="O59" s="312"/>
      <c r="P59" s="312"/>
      <c r="Q59" s="312"/>
      <c r="R59" s="319"/>
    </row>
    <row r="60" spans="1:18" ht="18">
      <c r="A60" s="160"/>
      <c r="B60" s="564"/>
      <c r="C60" s="565"/>
      <c r="D60" s="161">
        <v>1</v>
      </c>
      <c r="E60" s="161">
        <v>2</v>
      </c>
      <c r="F60" s="161">
        <v>3</v>
      </c>
      <c r="G60" s="161">
        <v>4</v>
      </c>
      <c r="H60" s="162">
        <v>5</v>
      </c>
      <c r="I60" s="312"/>
      <c r="J60" s="312"/>
      <c r="K60" s="312"/>
      <c r="L60" s="312"/>
      <c r="M60" s="312"/>
      <c r="N60" s="312"/>
      <c r="O60" s="312"/>
      <c r="P60" s="312"/>
      <c r="Q60" s="312"/>
      <c r="R60" s="319"/>
    </row>
    <row r="61" spans="1:18">
      <c r="A61" s="163">
        <v>1</v>
      </c>
      <c r="B61" s="560" t="str">
        <f t="shared" ref="B61:B69" si="13">B5</f>
        <v>CİLT BAKIM ÜRÜNLERİ</v>
      </c>
      <c r="C61" s="561"/>
      <c r="D61" s="216">
        <f t="shared" ref="D61:D69" si="14">P5</f>
        <v>4915</v>
      </c>
      <c r="E61" s="217">
        <f>D61*H58</f>
        <v>6389.5</v>
      </c>
      <c r="F61" s="217">
        <f>E61*H58</f>
        <v>8306.35</v>
      </c>
      <c r="G61" s="217">
        <f>F61*H58</f>
        <v>10798.255000000001</v>
      </c>
      <c r="H61" s="218">
        <f>G61*H58</f>
        <v>14037.731500000002</v>
      </c>
      <c r="I61" s="312"/>
      <c r="J61" s="312"/>
      <c r="K61" s="312"/>
      <c r="L61" s="312"/>
      <c r="M61" s="312"/>
      <c r="N61" s="312"/>
      <c r="O61" s="312"/>
      <c r="P61" s="312"/>
      <c r="Q61" s="312"/>
      <c r="R61" s="319"/>
    </row>
    <row r="62" spans="1:18">
      <c r="A62" s="164">
        <v>2</v>
      </c>
      <c r="B62" s="528" t="str">
        <f t="shared" si="13"/>
        <v>VÜCUT BAKIM ÜRÜNLERİ</v>
      </c>
      <c r="C62" s="529"/>
      <c r="D62" s="219">
        <f t="shared" si="14"/>
        <v>5415</v>
      </c>
      <c r="E62" s="217">
        <f>D62*H58</f>
        <v>7039.5</v>
      </c>
      <c r="F62" s="217">
        <f>E62*H58</f>
        <v>9151.35</v>
      </c>
      <c r="G62" s="217">
        <f>F62*H58</f>
        <v>11896.755000000001</v>
      </c>
      <c r="H62" s="218">
        <f>G62*H58</f>
        <v>15465.781500000001</v>
      </c>
      <c r="I62" s="312"/>
      <c r="J62" s="312"/>
      <c r="K62" s="312"/>
      <c r="L62" s="312"/>
      <c r="M62" s="312"/>
      <c r="N62" s="312"/>
      <c r="O62" s="312"/>
      <c r="P62" s="312"/>
      <c r="Q62" s="312"/>
      <c r="R62" s="319"/>
    </row>
    <row r="63" spans="1:18">
      <c r="A63" s="163">
        <v>3</v>
      </c>
      <c r="B63" s="528" t="str">
        <f t="shared" si="13"/>
        <v>SAÇ  BAKIM ÜRÜNLERİ</v>
      </c>
      <c r="C63" s="529"/>
      <c r="D63" s="219">
        <f t="shared" si="14"/>
        <v>780</v>
      </c>
      <c r="E63" s="217">
        <f>D63*H58</f>
        <v>1014</v>
      </c>
      <c r="F63" s="217">
        <f>E63*H58</f>
        <v>1318.2</v>
      </c>
      <c r="G63" s="217">
        <f>F63*H58</f>
        <v>1713.66</v>
      </c>
      <c r="H63" s="218">
        <f>G63*H58</f>
        <v>2227.7580000000003</v>
      </c>
      <c r="I63" s="312"/>
      <c r="J63" s="312"/>
      <c r="K63" s="312"/>
      <c r="L63" s="312"/>
      <c r="M63" s="312"/>
      <c r="N63" s="312"/>
      <c r="O63" s="312"/>
      <c r="P63" s="312"/>
      <c r="Q63" s="312"/>
      <c r="R63" s="319"/>
    </row>
    <row r="64" spans="1:18">
      <c r="A64" s="164">
        <v>4</v>
      </c>
      <c r="B64" s="528" t="str">
        <f t="shared" si="13"/>
        <v>SPA &amp; WELLNESS ÜRÜNLER</v>
      </c>
      <c r="C64" s="529"/>
      <c r="D64" s="219">
        <f t="shared" si="14"/>
        <v>6268</v>
      </c>
      <c r="E64" s="217">
        <f>D64*H58</f>
        <v>8148.4000000000005</v>
      </c>
      <c r="F64" s="217">
        <f>E64*H58</f>
        <v>10592.920000000002</v>
      </c>
      <c r="G64" s="217">
        <f>F64*H58</f>
        <v>13770.796000000002</v>
      </c>
      <c r="H64" s="218">
        <f>G64*H58</f>
        <v>17902.034800000005</v>
      </c>
      <c r="I64" s="312"/>
      <c r="J64" s="312"/>
      <c r="K64" s="312"/>
      <c r="L64" s="312"/>
      <c r="M64" s="312"/>
      <c r="N64" s="312"/>
      <c r="O64" s="312"/>
      <c r="P64" s="312"/>
      <c r="Q64" s="312"/>
      <c r="R64" s="319"/>
    </row>
    <row r="65" spans="1:18">
      <c r="A65" s="163">
        <v>5</v>
      </c>
      <c r="B65" s="528" t="str">
        <f t="shared" si="13"/>
        <v>HİJYEN</v>
      </c>
      <c r="C65" s="529"/>
      <c r="D65" s="219">
        <f t="shared" si="14"/>
        <v>2447</v>
      </c>
      <c r="E65" s="217">
        <f>D65*H58</f>
        <v>3181.1</v>
      </c>
      <c r="F65" s="217">
        <f>E65*H58</f>
        <v>4135.43</v>
      </c>
      <c r="G65" s="217">
        <f>F65*H58</f>
        <v>5376.0590000000002</v>
      </c>
      <c r="H65" s="218">
        <f>G65*H58</f>
        <v>6988.8767000000007</v>
      </c>
      <c r="I65" s="312"/>
      <c r="J65" s="312"/>
      <c r="K65" s="312"/>
      <c r="L65" s="312"/>
      <c r="M65" s="312"/>
      <c r="N65" s="312"/>
      <c r="O65" s="312"/>
      <c r="P65" s="312"/>
      <c r="Q65" s="312"/>
      <c r="R65" s="319"/>
    </row>
    <row r="66" spans="1:18">
      <c r="A66" s="164">
        <v>6</v>
      </c>
      <c r="B66" s="528" t="str">
        <f t="shared" si="13"/>
        <v>HEDİYELİK</v>
      </c>
      <c r="C66" s="529"/>
      <c r="D66" s="219">
        <f t="shared" si="14"/>
        <v>2040</v>
      </c>
      <c r="E66" s="217">
        <f>D66*H58</f>
        <v>2652</v>
      </c>
      <c r="F66" s="217">
        <f>E66*H58</f>
        <v>3447.6</v>
      </c>
      <c r="G66" s="217">
        <f>F66*H58</f>
        <v>4481.88</v>
      </c>
      <c r="H66" s="218">
        <f>G66*H58</f>
        <v>5826.4440000000004</v>
      </c>
      <c r="I66" s="312"/>
      <c r="J66" s="312"/>
      <c r="K66" s="312"/>
      <c r="L66" s="312"/>
      <c r="M66" s="312"/>
      <c r="N66" s="312"/>
      <c r="O66" s="312"/>
      <c r="P66" s="312"/>
      <c r="Q66" s="312"/>
      <c r="R66" s="319"/>
    </row>
    <row r="67" spans="1:18">
      <c r="A67" s="163">
        <v>7</v>
      </c>
      <c r="B67" s="528" t="str">
        <f t="shared" si="13"/>
        <v>EV TEMİZLİK</v>
      </c>
      <c r="C67" s="529"/>
      <c r="D67" s="219">
        <f t="shared" si="14"/>
        <v>1498</v>
      </c>
      <c r="E67" s="217">
        <f>D67*H58</f>
        <v>1947.4</v>
      </c>
      <c r="F67" s="217">
        <f>E67*H58</f>
        <v>2531.6200000000003</v>
      </c>
      <c r="G67" s="217">
        <f>F67*H58</f>
        <v>3291.1060000000007</v>
      </c>
      <c r="H67" s="218">
        <f>G67*H58</f>
        <v>4278.4378000000006</v>
      </c>
      <c r="I67" s="312"/>
      <c r="J67" s="312"/>
      <c r="K67" s="312"/>
      <c r="L67" s="312"/>
      <c r="M67" s="312"/>
      <c r="N67" s="312"/>
      <c r="O67" s="312"/>
      <c r="P67" s="312"/>
      <c r="Q67" s="312"/>
      <c r="R67" s="319"/>
    </row>
    <row r="68" spans="1:18">
      <c r="A68" s="164">
        <v>8</v>
      </c>
      <c r="B68" s="528" t="str">
        <f t="shared" si="13"/>
        <v>ONKO Pİ SERİSİ (20)</v>
      </c>
      <c r="C68" s="529"/>
      <c r="D68" s="219">
        <f t="shared" si="14"/>
        <v>2701</v>
      </c>
      <c r="E68" s="217">
        <f>D68*H58</f>
        <v>3511.3</v>
      </c>
      <c r="F68" s="217">
        <f>E68*H58</f>
        <v>4564.6900000000005</v>
      </c>
      <c r="G68" s="217">
        <f>F68*H58</f>
        <v>5934.0970000000007</v>
      </c>
      <c r="H68" s="218">
        <f>G68*H58</f>
        <v>7714.3261000000011</v>
      </c>
      <c r="I68" s="312"/>
      <c r="J68" s="312"/>
      <c r="K68" s="312"/>
      <c r="L68" s="312"/>
      <c r="M68" s="312"/>
      <c r="N68" s="312"/>
      <c r="O68" s="312"/>
      <c r="P68" s="312"/>
      <c r="Q68" s="312"/>
      <c r="R68" s="319"/>
    </row>
    <row r="69" spans="1:18">
      <c r="A69" s="163">
        <v>9</v>
      </c>
      <c r="B69" s="528" t="str">
        <f t="shared" si="13"/>
        <v>ERKEK BAKIM ÜRÜNLERİ</v>
      </c>
      <c r="C69" s="529"/>
      <c r="D69" s="219">
        <f t="shared" si="14"/>
        <v>1890</v>
      </c>
      <c r="E69" s="217">
        <f>D69*H58</f>
        <v>2457</v>
      </c>
      <c r="F69" s="217">
        <f>E69*H58</f>
        <v>3194.1</v>
      </c>
      <c r="G69" s="217">
        <f>F69*H58</f>
        <v>4152.33</v>
      </c>
      <c r="H69" s="218">
        <f>G69*H58</f>
        <v>5398.0290000000005</v>
      </c>
      <c r="I69" s="312"/>
      <c r="J69" s="312"/>
      <c r="K69" s="312"/>
      <c r="L69" s="312"/>
      <c r="M69" s="312"/>
      <c r="N69" s="312"/>
      <c r="O69" s="312"/>
      <c r="P69" s="312"/>
      <c r="Q69" s="312"/>
      <c r="R69" s="319"/>
    </row>
    <row r="70" spans="1:18" ht="19" thickBot="1">
      <c r="A70" s="211"/>
      <c r="B70" s="522" t="s">
        <v>151</v>
      </c>
      <c r="C70" s="523"/>
      <c r="D70" s="220">
        <f>SUM(D61:D69)</f>
        <v>27954</v>
      </c>
      <c r="E70" s="220">
        <f>SUM(E61:E69)</f>
        <v>36340.200000000004</v>
      </c>
      <c r="F70" s="220">
        <f>SUM(F61:F69)</f>
        <v>47242.26</v>
      </c>
      <c r="G70" s="220">
        <f>SUM(G61:G69)</f>
        <v>61414.938000000002</v>
      </c>
      <c r="H70" s="221">
        <f>SUM(H61:H69)</f>
        <v>79839.419400000013</v>
      </c>
      <c r="I70" s="312"/>
      <c r="J70" s="312"/>
      <c r="K70" s="312"/>
      <c r="L70" s="312"/>
      <c r="M70" s="312"/>
      <c r="N70" s="312"/>
      <c r="O70" s="312"/>
      <c r="P70" s="312"/>
      <c r="Q70" s="312"/>
      <c r="R70" s="319"/>
    </row>
    <row r="71" spans="1:18" ht="17" customHeight="1" thickBot="1">
      <c r="A71" s="332"/>
      <c r="B71" s="155"/>
      <c r="C71" s="155"/>
      <c r="D71" s="156"/>
      <c r="E71" s="157"/>
      <c r="F71" s="158"/>
      <c r="G71" s="21"/>
      <c r="H71" s="21"/>
      <c r="I71" s="312"/>
      <c r="J71" s="312"/>
      <c r="K71" s="312"/>
      <c r="L71" s="312"/>
      <c r="M71" s="312"/>
      <c r="N71" s="312"/>
      <c r="O71" s="312"/>
      <c r="P71" s="312"/>
      <c r="Q71" s="312"/>
      <c r="R71" s="319"/>
    </row>
    <row r="72" spans="1:18" ht="40" customHeight="1">
      <c r="A72" s="520" t="s">
        <v>152</v>
      </c>
      <c r="B72" s="521"/>
      <c r="C72" s="521"/>
      <c r="D72" s="521"/>
      <c r="E72" s="521"/>
      <c r="F72" s="512" t="s">
        <v>148</v>
      </c>
      <c r="G72" s="512"/>
      <c r="H72" s="212">
        <f>H58</f>
        <v>1.3</v>
      </c>
      <c r="I72" s="312"/>
      <c r="J72" s="312"/>
      <c r="K72" s="312"/>
      <c r="L72" s="312"/>
      <c r="M72" s="312"/>
      <c r="N72" s="312"/>
      <c r="O72" s="312"/>
      <c r="P72" s="312"/>
      <c r="Q72" s="312"/>
      <c r="R72" s="319"/>
    </row>
    <row r="73" spans="1:18" ht="18">
      <c r="A73" s="159"/>
      <c r="B73" s="550" t="s">
        <v>149</v>
      </c>
      <c r="C73" s="551"/>
      <c r="D73" s="514" t="s">
        <v>150</v>
      </c>
      <c r="E73" s="514"/>
      <c r="F73" s="514"/>
      <c r="G73" s="514"/>
      <c r="H73" s="515"/>
      <c r="I73" s="312"/>
      <c r="J73" s="312"/>
      <c r="K73" s="312"/>
      <c r="L73" s="312"/>
      <c r="M73" s="312"/>
      <c r="N73" s="312"/>
      <c r="O73" s="312"/>
      <c r="P73" s="312"/>
      <c r="Q73" s="312"/>
      <c r="R73" s="319"/>
    </row>
    <row r="74" spans="1:18" ht="18">
      <c r="A74" s="160"/>
      <c r="B74" s="552"/>
      <c r="C74" s="553"/>
      <c r="D74" s="161">
        <v>1</v>
      </c>
      <c r="E74" s="161">
        <v>2</v>
      </c>
      <c r="F74" s="161">
        <v>3</v>
      </c>
      <c r="G74" s="161">
        <v>4</v>
      </c>
      <c r="H74" s="162">
        <v>5</v>
      </c>
      <c r="I74" s="312"/>
      <c r="J74" s="312"/>
      <c r="K74" s="312"/>
      <c r="L74" s="312"/>
      <c r="M74" s="312"/>
      <c r="N74" s="312"/>
      <c r="O74" s="312"/>
      <c r="P74" s="312"/>
      <c r="Q74" s="312"/>
      <c r="R74" s="319"/>
    </row>
    <row r="75" spans="1:18">
      <c r="A75" s="163">
        <v>1</v>
      </c>
      <c r="B75" s="560" t="str">
        <f t="shared" ref="B75:B83" si="15">B5</f>
        <v>CİLT BAKIM ÜRÜNLERİ</v>
      </c>
      <c r="C75" s="561"/>
      <c r="D75" s="222">
        <f t="shared" ref="D75:D83" si="16">P21</f>
        <v>366167.5</v>
      </c>
      <c r="E75" s="223">
        <f>D75*H72</f>
        <v>476017.75</v>
      </c>
      <c r="F75" s="223">
        <f>E75*H72</f>
        <v>618823.07500000007</v>
      </c>
      <c r="G75" s="223">
        <f>F75*H72</f>
        <v>804469.99750000017</v>
      </c>
      <c r="H75" s="224">
        <f>G75*H72</f>
        <v>1045810.9967500003</v>
      </c>
      <c r="I75" s="312"/>
      <c r="J75" s="312"/>
      <c r="K75" s="312"/>
      <c r="L75" s="312"/>
      <c r="M75" s="312"/>
      <c r="N75" s="312"/>
      <c r="O75" s="312"/>
      <c r="P75" s="312"/>
      <c r="Q75" s="312"/>
      <c r="R75" s="319"/>
    </row>
    <row r="76" spans="1:18">
      <c r="A76" s="163">
        <v>2</v>
      </c>
      <c r="B76" s="528" t="str">
        <f t="shared" si="15"/>
        <v>VÜCUT BAKIM ÜRÜNLERİ</v>
      </c>
      <c r="C76" s="529"/>
      <c r="D76" s="225">
        <f t="shared" si="16"/>
        <v>407453.5</v>
      </c>
      <c r="E76" s="223">
        <f>D76*H72</f>
        <v>529689.55000000005</v>
      </c>
      <c r="F76" s="223">
        <f>E76*H72</f>
        <v>688596.41500000004</v>
      </c>
      <c r="G76" s="223">
        <f>F76*H72</f>
        <v>895175.33950000012</v>
      </c>
      <c r="H76" s="224">
        <f>G76*H72</f>
        <v>1163727.9413500002</v>
      </c>
      <c r="I76" s="312"/>
      <c r="J76" s="312"/>
      <c r="K76" s="312"/>
      <c r="L76" s="312"/>
      <c r="M76" s="312"/>
      <c r="N76" s="312"/>
      <c r="O76" s="312"/>
      <c r="P76" s="312"/>
      <c r="Q76" s="312"/>
      <c r="R76" s="319"/>
    </row>
    <row r="77" spans="1:18">
      <c r="A77" s="163">
        <v>3</v>
      </c>
      <c r="B77" s="528" t="str">
        <f t="shared" si="15"/>
        <v>SAÇ  BAKIM ÜRÜNLERİ</v>
      </c>
      <c r="C77" s="529"/>
      <c r="D77" s="225">
        <f t="shared" si="16"/>
        <v>430492.5</v>
      </c>
      <c r="E77" s="223">
        <f>D77*H72</f>
        <v>559640.25</v>
      </c>
      <c r="F77" s="223">
        <f>E77*H72</f>
        <v>727532.32500000007</v>
      </c>
      <c r="G77" s="223">
        <f>F77*H72</f>
        <v>945792.02250000008</v>
      </c>
      <c r="H77" s="224">
        <f>G77*H72</f>
        <v>1229529.6292500002</v>
      </c>
      <c r="I77" s="312"/>
      <c r="J77" s="312"/>
      <c r="K77" s="312"/>
      <c r="L77" s="312"/>
      <c r="M77" s="312"/>
      <c r="N77" s="312"/>
      <c r="O77" s="312"/>
      <c r="P77" s="312"/>
      <c r="Q77" s="312"/>
      <c r="R77" s="319"/>
    </row>
    <row r="78" spans="1:18">
      <c r="A78" s="163">
        <v>4</v>
      </c>
      <c r="B78" s="528" t="str">
        <f t="shared" si="15"/>
        <v>SPA &amp; WELLNESS ÜRÜNLER</v>
      </c>
      <c r="C78" s="529"/>
      <c r="D78" s="225">
        <f t="shared" si="16"/>
        <v>50934</v>
      </c>
      <c r="E78" s="223">
        <f>D78*H72</f>
        <v>66214.2</v>
      </c>
      <c r="F78" s="223">
        <f>E78*H72</f>
        <v>86078.46</v>
      </c>
      <c r="G78" s="223">
        <f>F78*H72</f>
        <v>111901.99800000001</v>
      </c>
      <c r="H78" s="224">
        <f>G78*H72</f>
        <v>145472.59740000003</v>
      </c>
      <c r="I78" s="312"/>
      <c r="J78" s="312"/>
      <c r="K78" s="312"/>
      <c r="L78" s="312"/>
      <c r="M78" s="312"/>
      <c r="N78" s="312"/>
      <c r="O78" s="312"/>
      <c r="P78" s="312"/>
      <c r="Q78" s="312"/>
      <c r="R78" s="319"/>
    </row>
    <row r="79" spans="1:18">
      <c r="A79" s="163">
        <v>5</v>
      </c>
      <c r="B79" s="528" t="str">
        <f t="shared" si="15"/>
        <v>HİJYEN</v>
      </c>
      <c r="C79" s="529"/>
      <c r="D79" s="225">
        <f t="shared" si="16"/>
        <v>345366.79999999993</v>
      </c>
      <c r="E79" s="223">
        <f>D79*H72</f>
        <v>448976.83999999991</v>
      </c>
      <c r="F79" s="223">
        <f>E79*H72</f>
        <v>583669.89199999988</v>
      </c>
      <c r="G79" s="223">
        <f>F79*H72</f>
        <v>758770.85959999985</v>
      </c>
      <c r="H79" s="224">
        <f>G79*H72</f>
        <v>986402.11747999978</v>
      </c>
      <c r="I79" s="312"/>
      <c r="J79" s="312"/>
      <c r="K79" s="312"/>
      <c r="L79" s="312"/>
      <c r="M79" s="312"/>
      <c r="N79" s="312"/>
      <c r="O79" s="312"/>
      <c r="P79" s="312"/>
      <c r="Q79" s="312"/>
      <c r="R79" s="319"/>
    </row>
    <row r="80" spans="1:18">
      <c r="A80" s="163">
        <v>6</v>
      </c>
      <c r="B80" s="528" t="str">
        <f t="shared" si="15"/>
        <v>HEDİYELİK</v>
      </c>
      <c r="C80" s="529"/>
      <c r="D80" s="225">
        <f t="shared" si="16"/>
        <v>165444</v>
      </c>
      <c r="E80" s="223">
        <f>D80*H72</f>
        <v>215077.2</v>
      </c>
      <c r="F80" s="223">
        <f>E80*H72</f>
        <v>279600.36000000004</v>
      </c>
      <c r="G80" s="223">
        <f>F80*H72</f>
        <v>363480.46800000005</v>
      </c>
      <c r="H80" s="224">
        <f>G80*H72</f>
        <v>472524.60840000008</v>
      </c>
      <c r="I80" s="312"/>
      <c r="J80" s="312"/>
      <c r="K80" s="312"/>
      <c r="L80" s="312"/>
      <c r="M80" s="312"/>
      <c r="N80" s="312"/>
      <c r="O80" s="312"/>
      <c r="P80" s="312"/>
      <c r="Q80" s="312"/>
      <c r="R80" s="319"/>
    </row>
    <row r="81" spans="1:18">
      <c r="A81" s="163">
        <v>7</v>
      </c>
      <c r="B81" s="528" t="str">
        <f t="shared" si="15"/>
        <v>EV TEMİZLİK</v>
      </c>
      <c r="C81" s="529"/>
      <c r="D81" s="225">
        <f t="shared" si="16"/>
        <v>44640.4</v>
      </c>
      <c r="E81" s="223">
        <f>D81*H72</f>
        <v>58032.520000000004</v>
      </c>
      <c r="F81" s="223">
        <f>E81*H72</f>
        <v>75442.276000000013</v>
      </c>
      <c r="G81" s="223">
        <f>F81*H72</f>
        <v>98074.958800000022</v>
      </c>
      <c r="H81" s="224">
        <f>G81*H72</f>
        <v>127497.44644000003</v>
      </c>
      <c r="I81" s="312"/>
      <c r="J81" s="312"/>
      <c r="K81" s="312"/>
      <c r="L81" s="312"/>
      <c r="M81" s="312"/>
      <c r="N81" s="312"/>
      <c r="O81" s="312"/>
      <c r="P81" s="312"/>
      <c r="Q81" s="312"/>
      <c r="R81" s="319"/>
    </row>
    <row r="82" spans="1:18">
      <c r="A82" s="163">
        <v>8</v>
      </c>
      <c r="B82" s="528" t="str">
        <f t="shared" si="15"/>
        <v>ONKO Pİ SERİSİ (20)</v>
      </c>
      <c r="C82" s="529"/>
      <c r="D82" s="225">
        <f t="shared" si="16"/>
        <v>337625</v>
      </c>
      <c r="E82" s="223">
        <f>D82*H72</f>
        <v>438912.5</v>
      </c>
      <c r="F82" s="223">
        <f>E82*H72</f>
        <v>570586.25</v>
      </c>
      <c r="G82" s="223">
        <f>F82*H72</f>
        <v>741762.125</v>
      </c>
      <c r="H82" s="224">
        <f>G82*H72</f>
        <v>964290.76250000007</v>
      </c>
      <c r="I82" s="312"/>
      <c r="J82" s="312"/>
      <c r="K82" s="312"/>
      <c r="L82" s="312"/>
      <c r="M82" s="312"/>
      <c r="N82" s="312"/>
      <c r="O82" s="312"/>
      <c r="P82" s="312"/>
      <c r="Q82" s="312"/>
      <c r="R82" s="319"/>
    </row>
    <row r="83" spans="1:18">
      <c r="A83" s="163">
        <v>9</v>
      </c>
      <c r="B83" s="528" t="str">
        <f t="shared" si="15"/>
        <v>ERKEK BAKIM ÜRÜNLERİ</v>
      </c>
      <c r="C83" s="529"/>
      <c r="D83" s="225">
        <f t="shared" si="16"/>
        <v>141183</v>
      </c>
      <c r="E83" s="223">
        <f>D83*H72</f>
        <v>183537.9</v>
      </c>
      <c r="F83" s="223">
        <f>E83*H72</f>
        <v>238599.27</v>
      </c>
      <c r="G83" s="223">
        <f>F83*H72</f>
        <v>310179.05099999998</v>
      </c>
      <c r="H83" s="224">
        <f>G83*H72</f>
        <v>403232.76629999996</v>
      </c>
      <c r="I83" s="312"/>
      <c r="J83" s="312"/>
      <c r="K83" s="312"/>
      <c r="L83" s="312"/>
      <c r="M83" s="312"/>
      <c r="N83" s="312"/>
      <c r="O83" s="312"/>
      <c r="P83" s="312"/>
      <c r="Q83" s="312"/>
      <c r="R83" s="319"/>
    </row>
    <row r="84" spans="1:18" ht="18">
      <c r="A84" s="165"/>
      <c r="B84" s="534" t="s">
        <v>153</v>
      </c>
      <c r="C84" s="535"/>
      <c r="D84" s="226">
        <f>SUM(D75:D83)</f>
        <v>2289306.6999999997</v>
      </c>
      <c r="E84" s="226">
        <f>SUM(E75:E83)</f>
        <v>2976098.71</v>
      </c>
      <c r="F84" s="226">
        <f>SUM(F75:F83)</f>
        <v>3868928.3230000003</v>
      </c>
      <c r="G84" s="226">
        <f>SUM(G75:G83)</f>
        <v>5029606.8198999995</v>
      </c>
      <c r="H84" s="227">
        <f>SUM(H75:H83)</f>
        <v>6538488.8658700008</v>
      </c>
      <c r="I84" s="312"/>
      <c r="J84" s="312"/>
      <c r="K84" s="312"/>
      <c r="L84" s="312"/>
      <c r="M84" s="312"/>
      <c r="N84" s="312"/>
      <c r="O84" s="312"/>
      <c r="P84" s="312"/>
      <c r="Q84" s="312"/>
      <c r="R84" s="319"/>
    </row>
    <row r="85" spans="1:18" ht="18">
      <c r="A85" s="159"/>
      <c r="B85" s="538" t="s">
        <v>154</v>
      </c>
      <c r="C85" s="539"/>
      <c r="D85" s="228">
        <f>'6. Finansal Plan'!C99</f>
        <v>1632340.8473</v>
      </c>
      <c r="E85" s="228">
        <f>'6. Finansal Plan'!D99</f>
        <v>1898593.7335299999</v>
      </c>
      <c r="F85" s="228">
        <f>'6. Finansal Plan'!E99</f>
        <v>2212075.6686829994</v>
      </c>
      <c r="G85" s="228">
        <f>'6. Finansal Plan'!F99</f>
        <v>2581630.3097112994</v>
      </c>
      <c r="H85" s="229">
        <f>'6. Finansal Plan'!G99</f>
        <v>3017809.8296744288</v>
      </c>
      <c r="I85" s="312"/>
      <c r="J85" s="312"/>
      <c r="K85" s="312"/>
      <c r="L85" s="312"/>
      <c r="M85" s="312"/>
      <c r="N85" s="312"/>
      <c r="O85" s="312"/>
      <c r="P85" s="312"/>
      <c r="Q85" s="312"/>
      <c r="R85" s="319"/>
    </row>
    <row r="86" spans="1:18" ht="19" thickBot="1">
      <c r="A86" s="166"/>
      <c r="B86" s="532" t="s">
        <v>155</v>
      </c>
      <c r="C86" s="533"/>
      <c r="D86" s="230">
        <f>D84-D85</f>
        <v>656965.8526999997</v>
      </c>
      <c r="E86" s="230">
        <f>E84-E85</f>
        <v>1077504.9764700001</v>
      </c>
      <c r="F86" s="230">
        <f>F84-F85</f>
        <v>1656852.6543170009</v>
      </c>
      <c r="G86" s="230">
        <f>G84-G85</f>
        <v>2447976.5101887002</v>
      </c>
      <c r="H86" s="231">
        <f>H84-H85</f>
        <v>3520679.036195572</v>
      </c>
      <c r="I86" s="312"/>
      <c r="J86" s="312"/>
      <c r="K86" s="312"/>
      <c r="L86" s="312"/>
      <c r="M86" s="312"/>
      <c r="N86" s="312"/>
      <c r="O86" s="312"/>
      <c r="P86" s="312"/>
      <c r="Q86" s="312"/>
      <c r="R86" s="319"/>
    </row>
    <row r="87" spans="1:18" ht="24" customHeight="1" thickBot="1">
      <c r="A87" s="263"/>
      <c r="B87" s="21"/>
      <c r="C87" s="21"/>
      <c r="D87" s="312"/>
      <c r="E87" s="312"/>
      <c r="F87" s="312"/>
      <c r="G87" s="312"/>
      <c r="H87" s="312"/>
      <c r="I87" s="312"/>
      <c r="J87" s="312"/>
      <c r="K87" s="312"/>
      <c r="L87" s="312"/>
      <c r="M87" s="312"/>
      <c r="N87" s="312"/>
      <c r="O87" s="312"/>
      <c r="P87" s="312"/>
      <c r="Q87" s="312"/>
      <c r="R87" s="319"/>
    </row>
    <row r="88" spans="1:18" ht="44" customHeight="1">
      <c r="A88" s="530"/>
      <c r="B88" s="556" t="s">
        <v>143</v>
      </c>
      <c r="C88" s="557"/>
      <c r="D88" s="512" t="s">
        <v>156</v>
      </c>
      <c r="E88" s="512" t="s">
        <v>157</v>
      </c>
      <c r="F88" s="512" t="s">
        <v>158</v>
      </c>
      <c r="G88" s="536" t="s">
        <v>159</v>
      </c>
      <c r="H88" s="312"/>
      <c r="I88" s="312"/>
      <c r="J88" s="312"/>
      <c r="K88" s="312"/>
      <c r="L88" s="312"/>
      <c r="M88" s="312"/>
      <c r="N88" s="312"/>
      <c r="O88" s="312"/>
      <c r="P88" s="312"/>
      <c r="Q88" s="312"/>
      <c r="R88" s="319"/>
    </row>
    <row r="89" spans="1:18" ht="38" customHeight="1">
      <c r="A89" s="531"/>
      <c r="B89" s="558"/>
      <c r="C89" s="559"/>
      <c r="D89" s="513"/>
      <c r="E89" s="513"/>
      <c r="F89" s="513"/>
      <c r="G89" s="537"/>
      <c r="H89" s="312"/>
      <c r="I89" s="312"/>
      <c r="J89" s="312"/>
      <c r="K89" s="312"/>
      <c r="L89" s="312"/>
      <c r="M89" s="312"/>
      <c r="N89" s="312"/>
      <c r="O89" s="312"/>
      <c r="P89" s="312"/>
      <c r="Q89" s="312"/>
      <c r="R89" s="319"/>
    </row>
    <row r="90" spans="1:18">
      <c r="A90" s="152">
        <v>1</v>
      </c>
      <c r="B90" s="554" t="str">
        <f t="shared" ref="B90:B98" si="17">B75</f>
        <v>CİLT BAKIM ÜRÜNLERİ</v>
      </c>
      <c r="C90" s="555"/>
      <c r="D90" s="232">
        <f t="shared" ref="D90:D98" si="18">P5</f>
        <v>4915</v>
      </c>
      <c r="E90" s="233">
        <f>P21</f>
        <v>366167.5</v>
      </c>
      <c r="F90" s="234">
        <f>(100*D90)/D99</f>
        <v>17.582456893467839</v>
      </c>
      <c r="G90" s="235">
        <f t="shared" ref="G90:G98" si="19">C21</f>
        <v>74.5</v>
      </c>
      <c r="H90" s="312"/>
      <c r="I90" s="312"/>
      <c r="J90" s="312"/>
      <c r="K90" s="312"/>
      <c r="L90" s="312"/>
      <c r="M90" s="312"/>
      <c r="N90" s="312"/>
      <c r="O90" s="312"/>
      <c r="P90" s="312"/>
      <c r="Q90" s="312"/>
      <c r="R90" s="319"/>
    </row>
    <row r="91" spans="1:18">
      <c r="A91" s="152">
        <v>2</v>
      </c>
      <c r="B91" s="509" t="str">
        <f t="shared" si="17"/>
        <v>VÜCUT BAKIM ÜRÜNLERİ</v>
      </c>
      <c r="C91" s="510"/>
      <c r="D91" s="232">
        <f t="shared" si="18"/>
        <v>5415</v>
      </c>
      <c r="E91" s="233">
        <f>+P22</f>
        <v>407453.5</v>
      </c>
      <c r="F91" s="234">
        <f>(100*D91)/D99</f>
        <v>19.37110968018888</v>
      </c>
      <c r="G91" s="235">
        <f t="shared" si="19"/>
        <v>82.9</v>
      </c>
      <c r="H91" s="312"/>
      <c r="I91" s="312"/>
      <c r="J91" s="312"/>
      <c r="K91" s="312"/>
      <c r="L91" s="312"/>
      <c r="M91" s="312"/>
      <c r="N91" s="312"/>
      <c r="O91" s="312"/>
      <c r="P91" s="312"/>
      <c r="Q91" s="312"/>
      <c r="R91" s="319"/>
    </row>
    <row r="92" spans="1:18">
      <c r="A92" s="152">
        <v>3</v>
      </c>
      <c r="B92" s="509" t="str">
        <f t="shared" si="17"/>
        <v>SAÇ  BAKIM ÜRÜNLERİ</v>
      </c>
      <c r="C92" s="510"/>
      <c r="D92" s="232">
        <f t="shared" si="18"/>
        <v>780</v>
      </c>
      <c r="E92" s="233">
        <f>+P23</f>
        <v>430492.5</v>
      </c>
      <c r="F92" s="234">
        <f>(100*D92)/D99</f>
        <v>2.7902983472848253</v>
      </c>
      <c r="G92" s="235">
        <f t="shared" si="19"/>
        <v>79.5</v>
      </c>
      <c r="H92" s="312"/>
      <c r="I92" s="312"/>
      <c r="J92" s="312"/>
      <c r="K92" s="312"/>
      <c r="L92" s="312"/>
      <c r="M92" s="312"/>
      <c r="N92" s="312"/>
      <c r="O92" s="312"/>
      <c r="P92" s="312"/>
      <c r="Q92" s="312"/>
      <c r="R92" s="319"/>
    </row>
    <row r="93" spans="1:18">
      <c r="A93" s="152">
        <v>4</v>
      </c>
      <c r="B93" s="509" t="str">
        <f t="shared" si="17"/>
        <v>SPA &amp; WELLNESS ÜRÜNLER</v>
      </c>
      <c r="C93" s="510"/>
      <c r="D93" s="232">
        <f t="shared" si="18"/>
        <v>6268</v>
      </c>
      <c r="E93" s="233">
        <f>+P24</f>
        <v>50934</v>
      </c>
      <c r="F93" s="234">
        <f>(100*D93)/D99</f>
        <v>22.42255133433498</v>
      </c>
      <c r="G93" s="235">
        <f t="shared" si="19"/>
        <v>65.3</v>
      </c>
      <c r="H93" s="312"/>
      <c r="I93" s="312"/>
      <c r="J93" s="312"/>
      <c r="K93" s="312"/>
      <c r="L93" s="312"/>
      <c r="M93" s="312"/>
      <c r="N93" s="312"/>
      <c r="O93" s="312"/>
      <c r="P93" s="312"/>
      <c r="Q93" s="312"/>
      <c r="R93" s="319"/>
    </row>
    <row r="94" spans="1:18">
      <c r="A94" s="152">
        <v>5</v>
      </c>
      <c r="B94" s="509" t="str">
        <f t="shared" si="17"/>
        <v>HİJYEN</v>
      </c>
      <c r="C94" s="510"/>
      <c r="D94" s="232">
        <f t="shared" si="18"/>
        <v>2447</v>
      </c>
      <c r="E94" s="233">
        <f>+P25</f>
        <v>345366.79999999993</v>
      </c>
      <c r="F94" s="234">
        <f>(100*D94)/D99</f>
        <v>8.7536667382127789</v>
      </c>
      <c r="G94" s="235">
        <f t="shared" si="19"/>
        <v>55.1</v>
      </c>
      <c r="H94" s="312"/>
      <c r="I94" s="312"/>
      <c r="J94" s="312"/>
      <c r="K94" s="312"/>
      <c r="L94" s="312"/>
      <c r="M94" s="312"/>
      <c r="N94" s="312"/>
      <c r="O94" s="312"/>
      <c r="P94" s="312"/>
      <c r="Q94" s="312"/>
      <c r="R94" s="319"/>
    </row>
    <row r="95" spans="1:18">
      <c r="A95" s="152">
        <v>6</v>
      </c>
      <c r="B95" s="509" t="str">
        <f t="shared" si="17"/>
        <v>HEDİYELİK</v>
      </c>
      <c r="C95" s="510"/>
      <c r="D95" s="232">
        <f t="shared" si="18"/>
        <v>2040</v>
      </c>
      <c r="E95" s="233">
        <f>+P26</f>
        <v>165444</v>
      </c>
      <c r="F95" s="234">
        <f>(100*D95)/D99</f>
        <v>7.2977033698218499</v>
      </c>
      <c r="G95" s="235">
        <f t="shared" si="19"/>
        <v>81.099999999999994</v>
      </c>
      <c r="H95" s="312"/>
      <c r="I95" s="312"/>
      <c r="J95" s="312"/>
      <c r="K95" s="312"/>
      <c r="L95" s="312"/>
      <c r="M95" s="312"/>
      <c r="N95" s="312"/>
      <c r="O95" s="312"/>
      <c r="P95" s="312"/>
      <c r="Q95" s="312"/>
      <c r="R95" s="319"/>
    </row>
    <row r="96" spans="1:18">
      <c r="A96" s="152">
        <v>7</v>
      </c>
      <c r="B96" s="509" t="str">
        <f t="shared" si="17"/>
        <v>EV TEMİZLİK</v>
      </c>
      <c r="C96" s="510"/>
      <c r="D96" s="232">
        <f t="shared" si="18"/>
        <v>1498</v>
      </c>
      <c r="E96" s="233">
        <f>+P26</f>
        <v>165444</v>
      </c>
      <c r="F96" s="234">
        <f>(100*D96)/D99</f>
        <v>5.358803749016241</v>
      </c>
      <c r="G96" s="235">
        <f t="shared" si="19"/>
        <v>29.8</v>
      </c>
      <c r="H96" s="312"/>
      <c r="I96" s="312"/>
      <c r="J96" s="312"/>
      <c r="K96" s="312"/>
      <c r="L96" s="312"/>
      <c r="M96" s="312"/>
      <c r="N96" s="312"/>
      <c r="O96" s="312"/>
      <c r="P96" s="312"/>
      <c r="Q96" s="312"/>
      <c r="R96" s="319"/>
    </row>
    <row r="97" spans="1:18">
      <c r="A97" s="152">
        <v>8</v>
      </c>
      <c r="B97" s="509" t="str">
        <f t="shared" si="17"/>
        <v>ONKO Pİ SERİSİ (20)</v>
      </c>
      <c r="C97" s="510"/>
      <c r="D97" s="232">
        <f t="shared" si="18"/>
        <v>2701</v>
      </c>
      <c r="E97" s="233">
        <f>+P27</f>
        <v>44640.4</v>
      </c>
      <c r="F97" s="234">
        <f>(100*D97)/D99</f>
        <v>9.6623023538670676</v>
      </c>
      <c r="G97" s="235">
        <f t="shared" si="19"/>
        <v>125</v>
      </c>
      <c r="H97" s="312"/>
      <c r="I97" s="312"/>
      <c r="J97" s="312"/>
      <c r="K97" s="312"/>
      <c r="L97" s="312"/>
      <c r="M97" s="312"/>
      <c r="N97" s="312"/>
      <c r="O97" s="312"/>
      <c r="P97" s="312"/>
      <c r="Q97" s="312"/>
      <c r="R97" s="319"/>
    </row>
    <row r="98" spans="1:18">
      <c r="A98" s="152">
        <v>9</v>
      </c>
      <c r="B98" s="509" t="str">
        <f t="shared" si="17"/>
        <v>ERKEK BAKIM ÜRÜNLERİ</v>
      </c>
      <c r="C98" s="510"/>
      <c r="D98" s="232">
        <f t="shared" si="18"/>
        <v>1890</v>
      </c>
      <c r="E98" s="233">
        <f>+P28</f>
        <v>337625</v>
      </c>
      <c r="F98" s="234">
        <f>(100*D98)/D99</f>
        <v>6.7611075338055375</v>
      </c>
      <c r="G98" s="235">
        <f t="shared" si="19"/>
        <v>74.7</v>
      </c>
      <c r="H98" s="312"/>
      <c r="I98" s="312"/>
      <c r="J98" s="312"/>
      <c r="K98" s="312"/>
      <c r="L98" s="312"/>
      <c r="M98" s="312"/>
      <c r="N98" s="312"/>
      <c r="O98" s="312"/>
      <c r="P98" s="312"/>
      <c r="Q98" s="312"/>
      <c r="R98" s="319"/>
    </row>
    <row r="99" spans="1:18" ht="23" customHeight="1" thickBot="1">
      <c r="A99" s="213"/>
      <c r="B99" s="548" t="s">
        <v>144</v>
      </c>
      <c r="C99" s="549"/>
      <c r="D99" s="236">
        <f>SUM(D90:D98)</f>
        <v>27954</v>
      </c>
      <c r="E99" s="236">
        <f>SUM(E90:E98)</f>
        <v>2313567.6999999997</v>
      </c>
      <c r="F99" s="236">
        <f>SUM(F90:F98)</f>
        <v>100</v>
      </c>
      <c r="G99" s="236">
        <f>SUM(G90:G98)</f>
        <v>667.90000000000009</v>
      </c>
      <c r="H99" s="312"/>
      <c r="I99" s="312"/>
      <c r="J99" s="312"/>
      <c r="K99" s="312"/>
      <c r="L99" s="312"/>
      <c r="M99" s="312"/>
      <c r="N99" s="312"/>
      <c r="O99" s="312"/>
      <c r="P99" s="312"/>
      <c r="Q99" s="312"/>
      <c r="R99" s="319"/>
    </row>
    <row r="100" spans="1:18">
      <c r="A100" s="324"/>
      <c r="B100" s="312"/>
      <c r="C100" s="312"/>
      <c r="D100" s="312"/>
      <c r="E100" s="312"/>
      <c r="F100" s="312"/>
      <c r="G100" s="312"/>
      <c r="H100" s="312"/>
      <c r="I100" s="312"/>
      <c r="J100" s="312"/>
      <c r="K100" s="312"/>
      <c r="L100" s="312"/>
      <c r="M100" s="312"/>
      <c r="N100" s="312"/>
      <c r="O100" s="312"/>
      <c r="P100" s="312"/>
      <c r="Q100" s="312"/>
      <c r="R100" s="319"/>
    </row>
    <row r="101" spans="1:18" ht="15" thickBot="1">
      <c r="A101" s="328"/>
      <c r="B101" s="329"/>
      <c r="C101" s="329"/>
      <c r="D101" s="329"/>
      <c r="E101" s="329"/>
      <c r="F101" s="329"/>
      <c r="G101" s="329"/>
      <c r="H101" s="329"/>
      <c r="I101" s="329"/>
      <c r="J101" s="329"/>
      <c r="K101" s="329"/>
      <c r="L101" s="329"/>
      <c r="M101" s="329"/>
      <c r="N101" s="329"/>
      <c r="O101" s="329"/>
      <c r="P101" s="329"/>
      <c r="Q101" s="329"/>
      <c r="R101" s="330"/>
    </row>
  </sheetData>
  <sheetProtection password="C0AB" sheet="1" objects="1" scenarios="1" formatCells="0" formatColumns="0" formatRows="0" insertColumns="0" insertRows="0" insertHyperlinks="0" deleteColumns="0" deleteRows="0" sort="0" autoFilter="0" pivotTables="0"/>
  <mergeCells count="127">
    <mergeCell ref="A1:P1"/>
    <mergeCell ref="B2:C2"/>
    <mergeCell ref="C3:C4"/>
    <mergeCell ref="C19:C20"/>
    <mergeCell ref="B92:C92"/>
    <mergeCell ref="P52:P53"/>
    <mergeCell ref="B54:C54"/>
    <mergeCell ref="B55:C55"/>
    <mergeCell ref="B3:B4"/>
    <mergeCell ref="D3:D4"/>
    <mergeCell ref="B49:C49"/>
    <mergeCell ref="B51:C51"/>
    <mergeCell ref="B16:C16"/>
    <mergeCell ref="B18:C18"/>
    <mergeCell ref="B56:C56"/>
    <mergeCell ref="B52:B53"/>
    <mergeCell ref="C52:C53"/>
    <mergeCell ref="D18:O18"/>
    <mergeCell ref="B19:B20"/>
    <mergeCell ref="B99:C99"/>
    <mergeCell ref="B73:C74"/>
    <mergeCell ref="B90:C90"/>
    <mergeCell ref="B88:C89"/>
    <mergeCell ref="B75:C75"/>
    <mergeCell ref="B59:C60"/>
    <mergeCell ref="B61:C61"/>
    <mergeCell ref="B62:C62"/>
    <mergeCell ref="B65:C65"/>
    <mergeCell ref="B66:C66"/>
    <mergeCell ref="B67:C67"/>
    <mergeCell ref="B68:C68"/>
    <mergeCell ref="B69:C69"/>
    <mergeCell ref="B76:C76"/>
    <mergeCell ref="B77:C77"/>
    <mergeCell ref="B78:C78"/>
    <mergeCell ref="B79:C79"/>
    <mergeCell ref="B80:C80"/>
    <mergeCell ref="B81:C81"/>
    <mergeCell ref="B82:C82"/>
    <mergeCell ref="B83:C83"/>
    <mergeCell ref="B93:C93"/>
    <mergeCell ref="B94:C94"/>
    <mergeCell ref="B95:C95"/>
    <mergeCell ref="B14:C14"/>
    <mergeCell ref="B15:C15"/>
    <mergeCell ref="B33:C33"/>
    <mergeCell ref="D51:O51"/>
    <mergeCell ref="M52:M53"/>
    <mergeCell ref="N52:N53"/>
    <mergeCell ref="O52:O53"/>
    <mergeCell ref="D52:D53"/>
    <mergeCell ref="E52:E53"/>
    <mergeCell ref="F52:F53"/>
    <mergeCell ref="F3:F4"/>
    <mergeCell ref="G3:G4"/>
    <mergeCell ref="H3:H4"/>
    <mergeCell ref="I3:I4"/>
    <mergeCell ref="P19:P20"/>
    <mergeCell ref="F58:G58"/>
    <mergeCell ref="F19:F20"/>
    <mergeCell ref="G19:G20"/>
    <mergeCell ref="H19:H20"/>
    <mergeCell ref="I19:I20"/>
    <mergeCell ref="K3:K4"/>
    <mergeCell ref="L3:L4"/>
    <mergeCell ref="M3:M4"/>
    <mergeCell ref="N3:N4"/>
    <mergeCell ref="D33:O33"/>
    <mergeCell ref="M34:M35"/>
    <mergeCell ref="J3:J4"/>
    <mergeCell ref="G52:G53"/>
    <mergeCell ref="H52:H53"/>
    <mergeCell ref="I52:I53"/>
    <mergeCell ref="J52:J53"/>
    <mergeCell ref="K52:K53"/>
    <mergeCell ref="L52:L53"/>
    <mergeCell ref="A58:E58"/>
    <mergeCell ref="P34:P35"/>
    <mergeCell ref="F88:F89"/>
    <mergeCell ref="G88:G89"/>
    <mergeCell ref="E88:E89"/>
    <mergeCell ref="J34:J35"/>
    <mergeCell ref="K34:K35"/>
    <mergeCell ref="L34:L35"/>
    <mergeCell ref="B34:B35"/>
    <mergeCell ref="C34:C35"/>
    <mergeCell ref="D34:D35"/>
    <mergeCell ref="E34:E35"/>
    <mergeCell ref="F34:F35"/>
    <mergeCell ref="G34:G35"/>
    <mergeCell ref="H34:H35"/>
    <mergeCell ref="I34:I35"/>
    <mergeCell ref="B85:C85"/>
    <mergeCell ref="O19:O20"/>
    <mergeCell ref="B63:C63"/>
    <mergeCell ref="B64:C64"/>
    <mergeCell ref="A88:A89"/>
    <mergeCell ref="B86:C86"/>
    <mergeCell ref="D88:D89"/>
    <mergeCell ref="B84:C84"/>
    <mergeCell ref="B91:C91"/>
    <mergeCell ref="N34:N35"/>
    <mergeCell ref="O34:O35"/>
    <mergeCell ref="Q3:Q4"/>
    <mergeCell ref="Q19:Q20"/>
    <mergeCell ref="Q34:Q35"/>
    <mergeCell ref="Q52:Q53"/>
    <mergeCell ref="B96:C96"/>
    <mergeCell ref="B97:C97"/>
    <mergeCell ref="B98:C98"/>
    <mergeCell ref="D2:P2"/>
    <mergeCell ref="E3:E4"/>
    <mergeCell ref="D73:H73"/>
    <mergeCell ref="O3:O4"/>
    <mergeCell ref="D59:H59"/>
    <mergeCell ref="F72:G72"/>
    <mergeCell ref="A72:E72"/>
    <mergeCell ref="B70:C70"/>
    <mergeCell ref="D19:D20"/>
    <mergeCell ref="E19:E20"/>
    <mergeCell ref="P3:P4"/>
    <mergeCell ref="J19:J20"/>
    <mergeCell ref="K19:K20"/>
    <mergeCell ref="B31:C31"/>
    <mergeCell ref="L19:L20"/>
    <mergeCell ref="M19:M20"/>
    <mergeCell ref="N19:N20"/>
  </mergeCells>
  <dataValidations xWindow="897" yWindow="305" count="1">
    <dataValidation allowBlank="1" showInputMessage="1" showErrorMessage="1" promptTitle="Tufan Ata TÜRKYILMAZ" prompt="Lütfen Değiştirmeyiniz. _x000d_Otomatik olarak dolacaktır. " sqref="B61:B70 P21:Q31 D90:G99 B90:B99 B75:B86 D75:H86 D61:H70 P5:Q16"/>
  </dataValidations>
  <hyperlinks>
    <hyperlink ref="A1" r:id="rId1"/>
  </hyperlinks>
  <pageMargins left="0.7" right="0.7" top="0.75" bottom="0.75" header="0.3" footer="0.3"/>
  <pageSetup paperSize="9" orientation="landscape" horizontalDpi="300" verticalDpi="300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topLeftCell="B1" zoomScale="150" zoomScaleNormal="150" zoomScalePageLayoutView="150" workbookViewId="0">
      <selection activeCell="D12" sqref="D12"/>
    </sheetView>
  </sheetViews>
  <sheetFormatPr baseColWidth="10" defaultColWidth="19.1640625" defaultRowHeight="14" x14ac:dyDescent="0"/>
  <cols>
    <col min="1" max="1" width="3.1640625" style="1" bestFit="1" customWidth="1"/>
    <col min="2" max="2" width="41.1640625" style="8" bestFit="1" customWidth="1"/>
    <col min="3" max="3" width="50.1640625" style="8" bestFit="1" customWidth="1"/>
    <col min="4" max="4" width="10.5" style="2" customWidth="1"/>
    <col min="5" max="16384" width="19.1640625" style="1"/>
  </cols>
  <sheetData>
    <row r="2" spans="1:4" ht="16">
      <c r="B2" s="6" t="s">
        <v>160</v>
      </c>
    </row>
    <row r="3" spans="1:4" ht="15" thickBot="1"/>
    <row r="4" spans="1:4" ht="18">
      <c r="A4" s="12"/>
      <c r="B4" s="14" t="s">
        <v>161</v>
      </c>
      <c r="C4" s="14" t="s">
        <v>162</v>
      </c>
      <c r="D4" s="13" t="s">
        <v>163</v>
      </c>
    </row>
    <row r="5" spans="1:4">
      <c r="A5" s="4">
        <v>1</v>
      </c>
      <c r="B5" s="11" t="s">
        <v>164</v>
      </c>
      <c r="C5" s="11" t="s">
        <v>165</v>
      </c>
      <c r="D5" s="15">
        <v>150</v>
      </c>
    </row>
    <row r="6" spans="1:4">
      <c r="A6" s="3">
        <v>2</v>
      </c>
      <c r="B6" s="9" t="s">
        <v>166</v>
      </c>
      <c r="C6" s="9" t="s">
        <v>167</v>
      </c>
      <c r="D6" s="16"/>
    </row>
    <row r="7" spans="1:4">
      <c r="A7" s="3">
        <v>3</v>
      </c>
      <c r="B7" s="9" t="s">
        <v>168</v>
      </c>
      <c r="C7" s="9" t="s">
        <v>165</v>
      </c>
      <c r="D7" s="16">
        <v>60</v>
      </c>
    </row>
    <row r="8" spans="1:4">
      <c r="A8" s="3">
        <v>4</v>
      </c>
      <c r="B8" s="9" t="s">
        <v>169</v>
      </c>
      <c r="C8" s="9" t="s">
        <v>167</v>
      </c>
      <c r="D8" s="16"/>
    </row>
    <row r="9" spans="1:4">
      <c r="A9" s="3">
        <v>5</v>
      </c>
      <c r="B9" s="9" t="s">
        <v>170</v>
      </c>
      <c r="C9" s="9" t="s">
        <v>167</v>
      </c>
      <c r="D9" s="16"/>
    </row>
    <row r="10" spans="1:4">
      <c r="A10" s="3">
        <v>6</v>
      </c>
      <c r="B10" s="9" t="s">
        <v>171</v>
      </c>
      <c r="C10" s="9" t="s">
        <v>172</v>
      </c>
      <c r="D10" s="16"/>
    </row>
    <row r="11" spans="1:4">
      <c r="A11" s="3">
        <v>7</v>
      </c>
      <c r="B11" s="9" t="s">
        <v>173</v>
      </c>
      <c r="C11" s="9" t="s">
        <v>174</v>
      </c>
      <c r="D11" s="16">
        <v>300</v>
      </c>
    </row>
    <row r="12" spans="1:4">
      <c r="A12" s="3">
        <v>8</v>
      </c>
      <c r="B12" s="9" t="s">
        <v>175</v>
      </c>
      <c r="C12" s="9" t="s">
        <v>176</v>
      </c>
      <c r="D12" s="16">
        <v>560</v>
      </c>
    </row>
    <row r="13" spans="1:4">
      <c r="A13" s="3">
        <v>10</v>
      </c>
      <c r="B13" s="9" t="s">
        <v>177</v>
      </c>
      <c r="C13" s="9" t="s">
        <v>178</v>
      </c>
      <c r="D13" s="16">
        <v>26</v>
      </c>
    </row>
    <row r="14" spans="1:4">
      <c r="A14" s="3">
        <v>11</v>
      </c>
      <c r="B14" s="9" t="s">
        <v>179</v>
      </c>
      <c r="C14" s="9" t="s">
        <v>180</v>
      </c>
      <c r="D14" s="16"/>
    </row>
    <row r="15" spans="1:4">
      <c r="A15" s="5">
        <v>12</v>
      </c>
      <c r="B15" s="10" t="s">
        <v>181</v>
      </c>
      <c r="C15" s="10"/>
      <c r="D15" s="17"/>
    </row>
    <row r="16" spans="1:4">
      <c r="A16" s="5">
        <v>13</v>
      </c>
      <c r="B16" s="10" t="s">
        <v>182</v>
      </c>
      <c r="C16" s="10" t="s">
        <v>183</v>
      </c>
      <c r="D16" s="17">
        <v>1200</v>
      </c>
    </row>
    <row r="17" spans="1:4" ht="19" thickBot="1">
      <c r="A17" s="7"/>
      <c r="B17" s="582" t="s">
        <v>144</v>
      </c>
      <c r="C17" s="583"/>
      <c r="D17" s="18">
        <f>SUM(D5:D16)</f>
        <v>2296</v>
      </c>
    </row>
  </sheetData>
  <mergeCells count="1">
    <mergeCell ref="B17:C17"/>
  </mergeCells>
  <phoneticPr fontId="17" type="noConversion"/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İşletmenin Gelecek Projesiyonu</vt:lpstr>
      <vt:lpstr>6. Finansal Plan</vt:lpstr>
      <vt:lpstr>Üretim-Satış Hedefleri</vt:lpstr>
      <vt:lpstr>Kuruluş Dönemi Masrafları</vt:lpstr>
    </vt:vector>
  </TitlesOfParts>
  <Manager/>
  <Company/>
  <LinksUpToDate>false</LinksUpToDate>
  <SharedDoc>false</SharedDoc>
  <HyperlinkBase>www.tufanataturkyilmaz.com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Tufan Ata TÜRKYILMAZ</dc:title>
  <dc:subject/>
  <dc:creator>Tufan Ata TÜRKYILMAZ</dc:creator>
  <cp:keywords/>
  <dc:description/>
  <cp:lastModifiedBy>TUFAN   ATA TÜRKYILMAZ</cp:lastModifiedBy>
  <cp:revision/>
  <dcterms:created xsi:type="dcterms:W3CDTF">2011-05-02T06:35:15Z</dcterms:created>
  <dcterms:modified xsi:type="dcterms:W3CDTF">2019-11-26T17:51:14Z</dcterms:modified>
  <cp:category/>
  <cp:contentStatus/>
</cp:coreProperties>
</file>